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30" windowWidth="15195" windowHeight="9285" activeTab="2"/>
  </bookViews>
  <sheets>
    <sheet name="Memorial" sheetId="8" r:id="rId1"/>
    <sheet name="20 de Setembro" sheetId="6" r:id="rId2"/>
    <sheet name="CRONOGRAMA" sheetId="5" r:id="rId3"/>
  </sheets>
  <definedNames>
    <definedName name="_xlnm.Print_Area" localSheetId="1">'20 de Setembro'!$A$1:$K$87</definedName>
    <definedName name="_xlnm.Print_Area" localSheetId="2">CRONOGRAMA!$A$1:$K$29</definedName>
  </definedNames>
  <calcPr calcId="124519"/>
</workbook>
</file>

<file path=xl/calcChain.xml><?xml version="1.0" encoding="utf-8"?>
<calcChain xmlns="http://schemas.openxmlformats.org/spreadsheetml/2006/main">
  <c r="H46" i="6"/>
  <c r="I46"/>
  <c r="J46"/>
  <c r="K46"/>
  <c r="E44"/>
  <c r="J43"/>
  <c r="I43"/>
  <c r="H43"/>
  <c r="J36"/>
  <c r="H36"/>
  <c r="J34"/>
  <c r="I34"/>
  <c r="H34"/>
  <c r="J41"/>
  <c r="I41"/>
  <c r="H41"/>
  <c r="E35"/>
  <c r="J35"/>
  <c r="J26"/>
  <c r="I26"/>
  <c r="H26"/>
  <c r="J74"/>
  <c r="I74"/>
  <c r="H74"/>
  <c r="J25"/>
  <c r="I25"/>
  <c r="H25"/>
  <c r="H69"/>
  <c r="I69"/>
  <c r="H63"/>
  <c r="E63"/>
  <c r="J63"/>
  <c r="J62"/>
  <c r="I62"/>
  <c r="K62"/>
  <c r="H62"/>
  <c r="H40"/>
  <c r="E40"/>
  <c r="I40"/>
  <c r="G12" i="8"/>
  <c r="G14" s="1"/>
  <c r="H64" i="6"/>
  <c r="H65"/>
  <c r="H66"/>
  <c r="H67"/>
  <c r="H68"/>
  <c r="H70"/>
  <c r="H71"/>
  <c r="H72"/>
  <c r="H73"/>
  <c r="H75"/>
  <c r="H76"/>
  <c r="H77"/>
  <c r="H28"/>
  <c r="H14"/>
  <c r="H15"/>
  <c r="H16"/>
  <c r="H17"/>
  <c r="H18"/>
  <c r="H19"/>
  <c r="H20"/>
  <c r="H21"/>
  <c r="H22"/>
  <c r="H23"/>
  <c r="H24"/>
  <c r="H27"/>
  <c r="E17"/>
  <c r="I17"/>
  <c r="E16"/>
  <c r="I16"/>
  <c r="I75"/>
  <c r="I64"/>
  <c r="J64"/>
  <c r="I72"/>
  <c r="K72"/>
  <c r="J72"/>
  <c r="I73"/>
  <c r="J73"/>
  <c r="J75"/>
  <c r="K75"/>
  <c r="I76"/>
  <c r="J76"/>
  <c r="I77"/>
  <c r="J77"/>
  <c r="K77"/>
  <c r="I45"/>
  <c r="J45"/>
  <c r="I47"/>
  <c r="J47"/>
  <c r="J39"/>
  <c r="J31"/>
  <c r="J28"/>
  <c r="J27"/>
  <c r="J24"/>
  <c r="J16"/>
  <c r="J15"/>
  <c r="J14"/>
  <c r="I14"/>
  <c r="I15"/>
  <c r="K15"/>
  <c r="I24"/>
  <c r="K24"/>
  <c r="I27"/>
  <c r="I28"/>
  <c r="K28"/>
  <c r="J42"/>
  <c r="H44"/>
  <c r="H42"/>
  <c r="I39"/>
  <c r="K39"/>
  <c r="H39"/>
  <c r="E21"/>
  <c r="E23"/>
  <c r="E20"/>
  <c r="J20"/>
  <c r="E19"/>
  <c r="I19"/>
  <c r="E65"/>
  <c r="E67"/>
  <c r="H32"/>
  <c r="H33"/>
  <c r="H35"/>
  <c r="H45"/>
  <c r="H47"/>
  <c r="H31"/>
  <c r="H61"/>
  <c r="E32"/>
  <c r="I31"/>
  <c r="K31"/>
  <c r="J61"/>
  <c r="I61"/>
  <c r="G16" i="5"/>
  <c r="I16"/>
  <c r="K16"/>
  <c r="G17"/>
  <c r="I17"/>
  <c r="K17"/>
  <c r="G18"/>
  <c r="I18"/>
  <c r="K18"/>
  <c r="A22"/>
  <c r="G15"/>
  <c r="I15"/>
  <c r="K15"/>
  <c r="M15"/>
  <c r="O15"/>
  <c r="Q15"/>
  <c r="S15"/>
  <c r="U15"/>
  <c r="W15"/>
  <c r="Y15"/>
  <c r="K27" i="6"/>
  <c r="E18"/>
  <c r="J18"/>
  <c r="J69"/>
  <c r="K69"/>
  <c r="I63"/>
  <c r="J44"/>
  <c r="J65"/>
  <c r="I20"/>
  <c r="K64"/>
  <c r="J40"/>
  <c r="J19"/>
  <c r="I21"/>
  <c r="J32"/>
  <c r="I18"/>
  <c r="J21"/>
  <c r="K76"/>
  <c r="I33"/>
  <c r="J33"/>
  <c r="E66"/>
  <c r="J66"/>
  <c r="E22"/>
  <c r="I22"/>
  <c r="K22"/>
  <c r="I42"/>
  <c r="K42"/>
  <c r="I32"/>
  <c r="J17"/>
  <c r="I35"/>
  <c r="K32"/>
  <c r="J22"/>
  <c r="I66"/>
  <c r="K66"/>
  <c r="K61"/>
  <c r="K47"/>
  <c r="K74"/>
  <c r="J37"/>
  <c r="K43"/>
  <c r="K21"/>
  <c r="K25"/>
  <c r="J48"/>
  <c r="K41"/>
  <c r="K14"/>
  <c r="K16"/>
  <c r="I36"/>
  <c r="K35"/>
  <c r="K33"/>
  <c r="K63"/>
  <c r="K26"/>
  <c r="I44"/>
  <c r="K44"/>
  <c r="K36"/>
  <c r="I37"/>
  <c r="K20"/>
  <c r="I65"/>
  <c r="K65"/>
  <c r="K19"/>
  <c r="K45"/>
  <c r="K34"/>
  <c r="K37"/>
  <c r="C16" i="5"/>
  <c r="I67" i="6"/>
  <c r="J67"/>
  <c r="E68"/>
  <c r="I48"/>
  <c r="K40"/>
  <c r="K18"/>
  <c r="J23"/>
  <c r="J29"/>
  <c r="I23"/>
  <c r="K23"/>
  <c r="K29"/>
  <c r="C15" i="5"/>
  <c r="C21" s="1"/>
  <c r="K17" i="6"/>
  <c r="K48"/>
  <c r="C17" i="5"/>
  <c r="K73" i="6"/>
  <c r="J68"/>
  <c r="E70"/>
  <c r="I68"/>
  <c r="K68"/>
  <c r="K67"/>
  <c r="I29"/>
  <c r="E71"/>
  <c r="J70"/>
  <c r="I70"/>
  <c r="K70"/>
  <c r="I71"/>
  <c r="I78"/>
  <c r="I79"/>
  <c r="J71"/>
  <c r="J78"/>
  <c r="J79"/>
  <c r="K71"/>
  <c r="K78"/>
  <c r="C18" i="5"/>
  <c r="K79" i="6"/>
  <c r="H12" i="8"/>
  <c r="H14" s="1"/>
  <c r="D15" i="5" l="1"/>
  <c r="D18"/>
  <c r="D17"/>
  <c r="D16"/>
  <c r="P21" l="1"/>
  <c r="E21"/>
  <c r="V21"/>
  <c r="D21"/>
  <c r="J21"/>
  <c r="R21"/>
  <c r="L21"/>
  <c r="M21" s="1"/>
  <c r="H21"/>
  <c r="T21"/>
  <c r="X21"/>
  <c r="N21"/>
  <c r="F21"/>
  <c r="G21" s="1"/>
  <c r="O21" l="1"/>
  <c r="Q21" s="1"/>
  <c r="S21" s="1"/>
  <c r="U21" s="1"/>
  <c r="W21" s="1"/>
  <c r="Y21" s="1"/>
  <c r="I21"/>
  <c r="K21"/>
</calcChain>
</file>

<file path=xl/sharedStrings.xml><?xml version="1.0" encoding="utf-8"?>
<sst xmlns="http://schemas.openxmlformats.org/spreadsheetml/2006/main" count="282" uniqueCount="170">
  <si>
    <t>Item</t>
  </si>
  <si>
    <t>Descrição</t>
  </si>
  <si>
    <t>Quant</t>
  </si>
  <si>
    <t>Material</t>
  </si>
  <si>
    <t>TOTAL</t>
  </si>
  <si>
    <t>Un.</t>
  </si>
  <si>
    <t>1.1</t>
  </si>
  <si>
    <t>1.2</t>
  </si>
  <si>
    <t>m²</t>
  </si>
  <si>
    <t>1.3</t>
  </si>
  <si>
    <t>VALOR TOTAL</t>
  </si>
  <si>
    <t>CRONOGRAMA FÍSICO - FINANCEIRO</t>
  </si>
  <si>
    <t>ITEM</t>
  </si>
  <si>
    <t xml:space="preserve">DISCRIMINAÇÃO  </t>
  </si>
  <si>
    <t xml:space="preserve">VALOR DOS  </t>
  </si>
  <si>
    <t>PESO</t>
  </si>
  <si>
    <t>EXECUTADO</t>
  </si>
  <si>
    <t>MÊS - 6º</t>
  </si>
  <si>
    <t>MÊS - 7º</t>
  </si>
  <si>
    <t>MÊS - 8º</t>
  </si>
  <si>
    <t>MÊS - 9º</t>
  </si>
  <si>
    <t>MÊS - 10º</t>
  </si>
  <si>
    <t>MÊS - 11º</t>
  </si>
  <si>
    <t>MÊS - 12º</t>
  </si>
  <si>
    <t>DE SERVIÇOS</t>
  </si>
  <si>
    <t>SERVIÇOS (R$)</t>
  </si>
  <si>
    <t>%</t>
  </si>
  <si>
    <t>SIMPL.%</t>
  </si>
  <si>
    <t>ACUM. %</t>
  </si>
  <si>
    <t xml:space="preserve">PLANILHA ORÇAMENTARIA </t>
  </si>
  <si>
    <t>VALOR UNITÁRIO</t>
  </si>
  <si>
    <t>M. Obra</t>
  </si>
  <si>
    <t>VALOR TOTAL DO ORÇAMENTO</t>
  </si>
  <si>
    <t>Placa Metálica Conforme Modelo - Convênio</t>
  </si>
  <si>
    <t>1ª Mês</t>
  </si>
  <si>
    <t>2ª Mês</t>
  </si>
  <si>
    <t>3ª Mês</t>
  </si>
  <si>
    <t>m</t>
  </si>
  <si>
    <t>1.4</t>
  </si>
  <si>
    <t>1.5</t>
  </si>
  <si>
    <t>1.6</t>
  </si>
  <si>
    <t>1.8</t>
  </si>
  <si>
    <t>Limpeza, Varrição da Pavimentação</t>
  </si>
  <si>
    <t>ton</t>
  </si>
  <si>
    <t>Rampas Cadeirantes Concreto Fck 18Mpa, ci:ar:br = 1:3:3</t>
  </si>
  <si>
    <t>Sinalização Vertical (Placas Visuais em Chapa Ferro)</t>
  </si>
  <si>
    <t>Pintura de Ligação RR-1-C Capa asfáltica</t>
  </si>
  <si>
    <t>1.7</t>
  </si>
  <si>
    <t>1.9</t>
  </si>
  <si>
    <t>Transporte de C.B.U.Q DMT - 120 km</t>
  </si>
  <si>
    <t>Pintura Horizontal (Linha divisória)</t>
  </si>
  <si>
    <t>SINAPI</t>
  </si>
  <si>
    <t>Mai/14</t>
  </si>
  <si>
    <t>Comp</t>
  </si>
  <si>
    <t>Carga, Manobras e Descarga de C.B.U.Q.</t>
  </si>
  <si>
    <t>TOTAL ITEM 2</t>
  </si>
  <si>
    <t>Transporte de Base para fechamento de vala DMT - 120km</t>
  </si>
  <si>
    <t>R1</t>
  </si>
  <si>
    <t>2.1</t>
  </si>
  <si>
    <t>2.2</t>
  </si>
  <si>
    <t>2.3</t>
  </si>
  <si>
    <t>m³</t>
  </si>
  <si>
    <t>m³/Km</t>
  </si>
  <si>
    <t>IDENTIFICAÇÃO DA RUAS</t>
  </si>
  <si>
    <t>Dimensões</t>
  </si>
  <si>
    <t>Custo</t>
  </si>
  <si>
    <t>Rua</t>
  </si>
  <si>
    <t>Situação</t>
  </si>
  <si>
    <t>Denominação - Rua</t>
  </si>
  <si>
    <t>Trecho - entre Ruas</t>
  </si>
  <si>
    <t>Comp.</t>
  </si>
  <si>
    <t>Largura</t>
  </si>
  <si>
    <t>Área</t>
  </si>
  <si>
    <t>por Rua</t>
  </si>
  <si>
    <t>R$</t>
  </si>
  <si>
    <t>Asfalto</t>
  </si>
  <si>
    <t>Conforme Imagem Anexa</t>
  </si>
  <si>
    <t>2.4</t>
  </si>
  <si>
    <t>Caixa de ralo "BOCA DE LOBO" em Alvenaria c/grelha de ferro</t>
  </si>
  <si>
    <t>Pintura de Ligação RR-1-C Reperfilamento</t>
  </si>
  <si>
    <t>Pavimentação Asfáltica CBUQ 2,00cm compactados</t>
  </si>
  <si>
    <t>Pavimentação Asfáltica CBUQ 3,00cm compactados</t>
  </si>
  <si>
    <t>kg</t>
  </si>
  <si>
    <t>Colocação de Tachinha de Resina de Poliester, Refletivos</t>
  </si>
  <si>
    <t>Cola Resina Acrilica</t>
  </si>
  <si>
    <t>Imprimação de Base de Brita Graduada CM30</t>
  </si>
  <si>
    <t>73766</t>
  </si>
  <si>
    <t>2.</t>
  </si>
  <si>
    <t>MICRO DRENAGEM</t>
  </si>
  <si>
    <t>PAVIMENTAÇÃO ASFÁLTICA C.B.U.Q.</t>
  </si>
  <si>
    <t>TOTAL ITEM 01</t>
  </si>
  <si>
    <t>TOTAL ITEM 3</t>
  </si>
  <si>
    <t>Regularização e Compactação de Subleito A=1.114,00x2,50m</t>
  </si>
  <si>
    <t>Transporte de Macadame/Base DMT - 120km</t>
  </si>
  <si>
    <t>Pintura de Ligação RR-1-C</t>
  </si>
  <si>
    <t>Escavação de Vala prof. 0,40cm - Reforço de Base</t>
  </si>
  <si>
    <t>1.10</t>
  </si>
  <si>
    <t>1.11</t>
  </si>
  <si>
    <t>1.12</t>
  </si>
  <si>
    <t>1.13</t>
  </si>
  <si>
    <t>3.</t>
  </si>
  <si>
    <t>4.</t>
  </si>
  <si>
    <t>4.1</t>
  </si>
  <si>
    <t>4.2</t>
  </si>
  <si>
    <t>4.3</t>
  </si>
  <si>
    <t>4.4</t>
  </si>
  <si>
    <t>3.1</t>
  </si>
  <si>
    <t>3.2</t>
  </si>
  <si>
    <t>3.3</t>
  </si>
  <si>
    <t>3.4</t>
  </si>
  <si>
    <t>Escavação e Raspagem de Matéria Orgânica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</si>
  <si>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</si>
  <si>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</si>
  <si>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</si>
  <si>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</si>
  <si>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</si>
  <si>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</si>
  <si>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</si>
  <si>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</si>
  <si>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</si>
  <si>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3.5</t>
  </si>
  <si>
    <t>1.14</t>
  </si>
  <si>
    <t xml:space="preserve">12,00 e 10,50  </t>
  </si>
  <si>
    <t>CORREÇÕES DAS DEFORMAÇÕES - REFORÇO DE BASE</t>
  </si>
  <si>
    <t>ALARGAMENTO DE PISTA - CICLOFAIXA</t>
  </si>
  <si>
    <t>TOTAL ITEM 4</t>
  </si>
  <si>
    <t>Pavimentação Asfáltica CBUQ 5,00cm compactados</t>
  </si>
  <si>
    <t>Preparação Pista Esp. 20cm - Macadame</t>
  </si>
  <si>
    <t>Base de Brita Graduada 12cm</t>
  </si>
  <si>
    <t>Locação da Obra e Topografia</t>
  </si>
  <si>
    <t>Sinalização Horizontal (Lombada Física e Eixo Central da Via)</t>
  </si>
  <si>
    <t>Escavação de Vala Tubos (30,00x1,20x1,00m)</t>
  </si>
  <si>
    <t>Transporte Local com Caminhão basculante Bota Fora</t>
  </si>
  <si>
    <t>3.6</t>
  </si>
  <si>
    <t>Pavimentação Asfáltica CBUQ 02 Lombadas Físicas 3,70x0,10</t>
  </si>
  <si>
    <t>COMP.</t>
  </si>
  <si>
    <t>Remoção de Lombada Física Existente C.B.U.Q.</t>
  </si>
  <si>
    <t>Tubo de Concreto Armado Ø 40cm</t>
  </si>
  <si>
    <t>Suporte Tubo Galvanizado 2" dim. 3,20 M</t>
  </si>
  <si>
    <t>4.14</t>
  </si>
  <si>
    <t>Suporte Tubo Galvanizado Ø 2" x 3M</t>
  </si>
  <si>
    <t>1.15</t>
  </si>
  <si>
    <t>Base de Brita Graduada 15cm</t>
  </si>
  <si>
    <t>Fechamento de Vala Com Rachão 25cm</t>
  </si>
  <si>
    <t>2.5</t>
  </si>
  <si>
    <t>2.6</t>
  </si>
  <si>
    <t>3.7</t>
  </si>
  <si>
    <t>3.8</t>
  </si>
  <si>
    <t>Base de Brita Graduada Assent. dos Tubos (0,80x0,05cmx30,00)</t>
  </si>
  <si>
    <t>Fechamento de Vala Com Rachão 40cm</t>
  </si>
  <si>
    <t>Base de Brita Graduada Cobrimento Tubos</t>
  </si>
  <si>
    <t>Assentamento Tubo Concreto Ø 40cm</t>
  </si>
  <si>
    <t>3.9</t>
  </si>
  <si>
    <t>4.15</t>
  </si>
  <si>
    <t>4.16</t>
  </si>
  <si>
    <t>4.17</t>
  </si>
  <si>
    <t>Sinalização Horizontal Linha Divisóriao 12cm e Pintura vazada Simbolo Bike 14 um</t>
  </si>
  <si>
    <t>Diretoria de Engenharia, Arquitetura e Urbanismo</t>
  </si>
  <si>
    <t>Secretaria Municipal de Planejamento</t>
  </si>
  <si>
    <t>Município de São Vicente do Sul - RS</t>
  </si>
  <si>
    <t>Pavimentação Asfáltica - Capeamento - Rua 20 de setembro</t>
  </si>
  <si>
    <t>Rua 20 de Setembro - Trecho 2 e 3</t>
  </si>
  <si>
    <r>
      <rPr>
        <b/>
        <sz val="12"/>
        <rFont val="Verdana"/>
        <family val="2"/>
      </rPr>
      <t>EMPREENDIMENTO</t>
    </r>
    <r>
      <rPr>
        <sz val="12"/>
        <rFont val="Verdana"/>
        <family val="2"/>
      </rPr>
      <t>: REVESTIMENTO ASFÁLTICO C.B.U.Q.</t>
    </r>
  </si>
  <si>
    <r>
      <rPr>
        <b/>
        <sz val="12"/>
        <rFont val="Verdana"/>
        <family val="2"/>
      </rPr>
      <t>PROPONENTE:</t>
    </r>
    <r>
      <rPr>
        <sz val="12"/>
        <rFont val="Verdana"/>
        <family val="2"/>
      </rPr>
      <t xml:space="preserve"> MUNICÍPIO DE SÃO VICENTE DO SUL</t>
    </r>
  </si>
  <si>
    <r>
      <rPr>
        <b/>
        <sz val="12"/>
        <rFont val="Verdana"/>
        <family val="2"/>
      </rPr>
      <t>RESPONSÁVEL TÉCNICO:</t>
    </r>
    <r>
      <rPr>
        <sz val="12"/>
        <rFont val="Verdana"/>
        <family val="2"/>
      </rPr>
      <t xml:space="preserve">  NILTON LOPES FURLAN</t>
    </r>
  </si>
  <si>
    <t xml:space="preserve">CAU/RS:  </t>
  </si>
  <si>
    <t>A62990-01</t>
  </si>
  <si>
    <r>
      <t xml:space="preserve">LOCALIZAÇÃO:  </t>
    </r>
    <r>
      <rPr>
        <sz val="12"/>
        <rFont val="Verdana"/>
        <family val="2"/>
      </rPr>
      <t>Rua 20 de setembro  -  Área = 15.935,00m²</t>
    </r>
  </si>
  <si>
    <t>São Vicente do Sul, 30  de dezembro de 2014</t>
  </si>
  <si>
    <t>São Vicente do Sul, 30 de Dezembro de 2014</t>
  </si>
</sst>
</file>

<file path=xl/styles.xml><?xml version="1.0" encoding="utf-8"?>
<styleSheet xmlns="http://schemas.openxmlformats.org/spreadsheetml/2006/main">
  <numFmts count="9">
    <numFmt numFmtId="7" formatCode="&quot;R$&quot;\ #,##0.00;\-&quot;R$&quot;\ #,##0.00"/>
    <numFmt numFmtId="43" formatCode="_-* #,##0.00_-;\-* #,##0.00_-;_-* &quot;-&quot;??_-;_-@_-"/>
    <numFmt numFmtId="166" formatCode="&quot;R$ &quot;#,##0.00_);\(&quot;R$ &quot;#,##0.00\)"/>
    <numFmt numFmtId="170" formatCode="_(&quot;R$ &quot;* #,##0.00_);_(&quot;R$ &quot;* \(#,##0.00\);_(&quot;R$ &quot;* &quot;-&quot;??_);_(@_)"/>
    <numFmt numFmtId="171" formatCode="_(* #,##0.00_);_(* \(#,##0.00\);_(* &quot;-&quot;??_);_(@_)"/>
    <numFmt numFmtId="173" formatCode="&quot;R$ &quot;#,##0.00"/>
    <numFmt numFmtId="174" formatCode="#,##0.00;[Red]#,##0.00"/>
    <numFmt numFmtId="181" formatCode="&quot;R$&quot;#,##0.00_);[Red]\(&quot;R$&quot;#,##0.00\)"/>
    <numFmt numFmtId="184" formatCode="&quot;R$&quot;\ #,##0.00"/>
  </numFmts>
  <fonts count="27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0" fontId="8" fillId="0" borderId="0"/>
    <xf numFmtId="0" fontId="2" fillId="0" borderId="0"/>
    <xf numFmtId="171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2" fontId="7" fillId="0" borderId="0" xfId="2" applyNumberFormat="1" applyFont="1" applyAlignment="1">
      <alignment horizontal="centerContinuous"/>
    </xf>
    <xf numFmtId="2" fontId="8" fillId="0" borderId="0" xfId="2" applyNumberFormat="1" applyAlignment="1">
      <alignment horizontal="centerContinuous"/>
    </xf>
    <xf numFmtId="2" fontId="9" fillId="0" borderId="0" xfId="2" applyNumberFormat="1" applyFont="1" applyAlignment="1">
      <alignment horizontal="centerContinuous"/>
    </xf>
    <xf numFmtId="0" fontId="0" fillId="0" borderId="0" xfId="0" applyAlignment="1">
      <alignment horizontal="centerContinuous"/>
    </xf>
    <xf numFmtId="2" fontId="10" fillId="0" borderId="0" xfId="2" applyNumberFormat="1" applyFont="1" applyBorder="1" applyAlignment="1">
      <alignment horizontal="centerContinuous"/>
    </xf>
    <xf numFmtId="2" fontId="8" fillId="0" borderId="0" xfId="2" applyNumberFormat="1"/>
    <xf numFmtId="2" fontId="8" fillId="0" borderId="0" xfId="2" applyNumberFormat="1" applyFill="1"/>
    <xf numFmtId="2" fontId="8" fillId="0" borderId="0" xfId="2" applyNumberFormat="1" applyBorder="1" applyProtection="1"/>
    <xf numFmtId="2" fontId="8" fillId="0" borderId="0" xfId="2" applyNumberFormat="1" applyBorder="1" applyAlignment="1" applyProtection="1">
      <alignment horizontal="center"/>
    </xf>
    <xf numFmtId="2" fontId="8" fillId="0" borderId="0" xfId="2" applyNumberFormat="1" applyBorder="1" applyAlignment="1" applyProtection="1"/>
    <xf numFmtId="2" fontId="10" fillId="0" borderId="0" xfId="2" applyNumberFormat="1" applyFont="1" applyBorder="1" applyProtection="1"/>
    <xf numFmtId="2" fontId="11" fillId="0" borderId="3" xfId="2" applyNumberFormat="1" applyFont="1" applyBorder="1" applyAlignment="1" applyProtection="1">
      <alignment horizontal="centerContinuous"/>
      <protection locked="0"/>
    </xf>
    <xf numFmtId="2" fontId="11" fillId="0" borderId="4" xfId="2" applyNumberFormat="1" applyFont="1" applyBorder="1" applyAlignment="1">
      <alignment horizontal="centerContinuous"/>
    </xf>
    <xf numFmtId="2" fontId="11" fillId="0" borderId="5" xfId="2" applyNumberFormat="1" applyFont="1" applyBorder="1" applyAlignment="1">
      <alignment horizontal="centerContinuous"/>
    </xf>
    <xf numFmtId="2" fontId="11" fillId="0" borderId="6" xfId="2" applyNumberFormat="1" applyFont="1" applyBorder="1" applyAlignment="1">
      <alignment horizontal="centerContinuous"/>
    </xf>
    <xf numFmtId="2" fontId="11" fillId="0" borderId="7" xfId="2" applyNumberFormat="1" applyFont="1" applyFill="1" applyBorder="1" applyAlignment="1" applyProtection="1">
      <alignment horizontal="centerContinuous"/>
      <protection locked="0"/>
    </xf>
    <xf numFmtId="2" fontId="11" fillId="0" borderId="7" xfId="2" applyNumberFormat="1" applyFont="1" applyBorder="1" applyAlignment="1" applyProtection="1">
      <alignment horizontal="centerContinuous"/>
      <protection locked="0"/>
    </xf>
    <xf numFmtId="2" fontId="11" fillId="0" borderId="8" xfId="2" applyNumberFormat="1" applyFont="1" applyBorder="1" applyAlignment="1">
      <alignment horizontal="center"/>
    </xf>
    <xf numFmtId="2" fontId="11" fillId="0" borderId="9" xfId="2" applyNumberFormat="1" applyFont="1" applyBorder="1" applyAlignment="1">
      <alignment horizontal="centerContinuous"/>
    </xf>
    <xf numFmtId="2" fontId="11" fillId="0" borderId="9" xfId="2" applyNumberFormat="1" applyFont="1" applyBorder="1" applyAlignment="1">
      <alignment horizontal="center"/>
    </xf>
    <xf numFmtId="2" fontId="12" fillId="0" borderId="9" xfId="2" applyNumberFormat="1" applyFont="1" applyBorder="1" applyAlignment="1">
      <alignment horizontal="centerContinuous"/>
    </xf>
    <xf numFmtId="2" fontId="12" fillId="0" borderId="10" xfId="2" applyNumberFormat="1" applyFont="1" applyBorder="1" applyAlignment="1">
      <alignment horizontal="centerContinuous"/>
    </xf>
    <xf numFmtId="2" fontId="8" fillId="0" borderId="3" xfId="2" applyNumberFormat="1" applyFont="1" applyBorder="1" applyAlignment="1">
      <alignment horizontal="centerContinuous"/>
    </xf>
    <xf numFmtId="2" fontId="8" fillId="0" borderId="4" xfId="2" applyNumberFormat="1" applyFont="1" applyBorder="1" applyAlignment="1">
      <alignment horizontal="centerContinuous"/>
    </xf>
    <xf numFmtId="2" fontId="8" fillId="0" borderId="5" xfId="2" applyNumberFormat="1" applyFont="1" applyBorder="1" applyAlignment="1">
      <alignment horizontal="centerContinuous"/>
    </xf>
    <xf numFmtId="2" fontId="8" fillId="0" borderId="11" xfId="2" applyNumberFormat="1" applyFont="1" applyBorder="1" applyAlignment="1">
      <alignment horizontal="centerContinuous"/>
    </xf>
    <xf numFmtId="2" fontId="8" fillId="0" borderId="4" xfId="2" applyNumberFormat="1" applyFont="1" applyFill="1" applyBorder="1" applyAlignment="1">
      <alignment horizontal="centerContinuous"/>
    </xf>
    <xf numFmtId="2" fontId="12" fillId="0" borderId="4" xfId="2" applyNumberFormat="1" applyFont="1" applyBorder="1" applyAlignment="1">
      <alignment horizontal="centerContinuous"/>
    </xf>
    <xf numFmtId="2" fontId="12" fillId="0" borderId="11" xfId="2" applyNumberFormat="1" applyFont="1" applyBorder="1" applyAlignment="1">
      <alignment horizontal="centerContinuous"/>
    </xf>
    <xf numFmtId="173" fontId="4" fillId="0" borderId="2" xfId="1" applyNumberFormat="1" applyFont="1" applyBorder="1" applyAlignment="1"/>
    <xf numFmtId="2" fontId="8" fillId="0" borderId="2" xfId="2" applyNumberFormat="1" applyBorder="1" applyAlignment="1">
      <alignment horizontal="center"/>
    </xf>
    <xf numFmtId="2" fontId="8" fillId="2" borderId="2" xfId="2" applyNumberFormat="1" applyFill="1" applyBorder="1"/>
    <xf numFmtId="2" fontId="8" fillId="2" borderId="12" xfId="2" applyNumberFormat="1" applyFill="1" applyBorder="1"/>
    <xf numFmtId="2" fontId="8" fillId="0" borderId="13" xfId="2" applyNumberFormat="1" applyFont="1" applyBorder="1" applyProtection="1">
      <protection locked="0"/>
    </xf>
    <xf numFmtId="2" fontId="8" fillId="2" borderId="14" xfId="2" applyNumberFormat="1" applyFont="1" applyFill="1" applyBorder="1"/>
    <xf numFmtId="2" fontId="8" fillId="0" borderId="15" xfId="2" applyNumberFormat="1" applyFont="1" applyBorder="1" applyProtection="1">
      <protection locked="0"/>
    </xf>
    <xf numFmtId="2" fontId="8" fillId="2" borderId="16" xfId="2" applyNumberFormat="1" applyFont="1" applyFill="1" applyBorder="1"/>
    <xf numFmtId="2" fontId="8" fillId="0" borderId="14" xfId="2" applyNumberFormat="1" applyFont="1" applyFill="1" applyBorder="1" applyProtection="1">
      <protection locked="0"/>
    </xf>
    <xf numFmtId="2" fontId="8" fillId="2" borderId="14" xfId="2" applyNumberFormat="1" applyFill="1" applyBorder="1"/>
    <xf numFmtId="2" fontId="8" fillId="0" borderId="14" xfId="2" applyNumberFormat="1" applyBorder="1" applyProtection="1">
      <protection locked="0"/>
    </xf>
    <xf numFmtId="2" fontId="8" fillId="0" borderId="16" xfId="2" applyNumberFormat="1" applyFill="1" applyBorder="1"/>
    <xf numFmtId="2" fontId="12" fillId="2" borderId="2" xfId="2" applyNumberFormat="1" applyFont="1" applyFill="1" applyBorder="1" applyAlignment="1" applyProtection="1">
      <protection locked="0"/>
    </xf>
    <xf numFmtId="2" fontId="12" fillId="0" borderId="2" xfId="2" applyNumberFormat="1" applyFont="1" applyBorder="1" applyProtection="1">
      <protection locked="0"/>
    </xf>
    <xf numFmtId="2" fontId="12" fillId="2" borderId="2" xfId="2" applyNumberFormat="1" applyFont="1" applyFill="1" applyBorder="1"/>
    <xf numFmtId="2" fontId="12" fillId="2" borderId="14" xfId="2" applyNumberFormat="1" applyFont="1" applyFill="1" applyBorder="1"/>
    <xf numFmtId="2" fontId="12" fillId="0" borderId="14" xfId="2" applyNumberFormat="1" applyFont="1" applyBorder="1" applyProtection="1">
      <protection locked="0"/>
    </xf>
    <xf numFmtId="2" fontId="12" fillId="0" borderId="16" xfId="2" applyNumberFormat="1" applyFont="1" applyFill="1" applyBorder="1"/>
    <xf numFmtId="2" fontId="12" fillId="0" borderId="0" xfId="2" applyNumberFormat="1" applyFont="1"/>
    <xf numFmtId="2" fontId="8" fillId="0" borderId="0" xfId="2" applyNumberFormat="1" applyBorder="1"/>
    <xf numFmtId="2" fontId="8" fillId="0" borderId="17" xfId="2" applyNumberFormat="1" applyBorder="1"/>
    <xf numFmtId="2" fontId="8" fillId="0" borderId="18" xfId="2" applyNumberFormat="1" applyBorder="1"/>
    <xf numFmtId="181" fontId="13" fillId="3" borderId="19" xfId="2" applyNumberFormat="1" applyFont="1" applyFill="1" applyBorder="1"/>
    <xf numFmtId="2" fontId="11" fillId="2" borderId="19" xfId="2" applyNumberFormat="1" applyFont="1" applyFill="1" applyBorder="1" applyAlignment="1"/>
    <xf numFmtId="2" fontId="8" fillId="3" borderId="19" xfId="2" applyNumberFormat="1" applyFont="1" applyFill="1" applyBorder="1" applyAlignment="1">
      <alignment horizontal="centerContinuous"/>
    </xf>
    <xf numFmtId="2" fontId="11" fillId="2" borderId="19" xfId="2" applyNumberFormat="1" applyFont="1" applyFill="1" applyBorder="1"/>
    <xf numFmtId="2" fontId="8" fillId="3" borderId="20" xfId="2" applyNumberFormat="1" applyFont="1" applyFill="1" applyBorder="1" applyAlignment="1">
      <alignment horizontal="centerContinuous"/>
    </xf>
    <xf numFmtId="2" fontId="11" fillId="2" borderId="21" xfId="2" applyNumberFormat="1" applyFont="1" applyFill="1" applyBorder="1"/>
    <xf numFmtId="2" fontId="8" fillId="0" borderId="19" xfId="2" applyNumberFormat="1" applyBorder="1"/>
    <xf numFmtId="2" fontId="14" fillId="0" borderId="0" xfId="2" applyNumberFormat="1" applyFont="1" applyFill="1" applyBorder="1" applyAlignment="1">
      <alignment horizontal="center"/>
    </xf>
    <xf numFmtId="2" fontId="11" fillId="0" borderId="0" xfId="2" applyNumberFormat="1" applyFont="1" applyFill="1" applyBorder="1" applyAlignment="1"/>
    <xf numFmtId="2" fontId="8" fillId="0" borderId="0" xfId="2" applyNumberFormat="1" applyFont="1" applyFill="1" applyBorder="1" applyAlignment="1">
      <alignment horizontal="centerContinuous"/>
    </xf>
    <xf numFmtId="2" fontId="11" fillId="0" borderId="0" xfId="2" applyNumberFormat="1" applyFont="1" applyFill="1" applyBorder="1"/>
    <xf numFmtId="2" fontId="10" fillId="0" borderId="0" xfId="2" applyNumberFormat="1" applyFont="1"/>
    <xf numFmtId="2" fontId="8" fillId="0" borderId="0" xfId="2" applyNumberFormat="1" applyAlignment="1">
      <alignment horizontal="center"/>
    </xf>
    <xf numFmtId="2" fontId="8" fillId="0" borderId="0" xfId="2" applyNumberFormat="1" applyAlignment="1"/>
    <xf numFmtId="2" fontId="8" fillId="0" borderId="0" xfId="2" applyNumberFormat="1" applyBorder="1" applyAlignment="1"/>
    <xf numFmtId="2" fontId="15" fillId="0" borderId="0" xfId="2" applyNumberFormat="1" applyFont="1" applyAlignment="1"/>
    <xf numFmtId="2" fontId="8" fillId="0" borderId="0" xfId="2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left" indent="11"/>
    </xf>
    <xf numFmtId="4" fontId="4" fillId="0" borderId="0" xfId="0" applyNumberFormat="1" applyFont="1"/>
    <xf numFmtId="2" fontId="4" fillId="0" borderId="0" xfId="0" applyNumberFormat="1" applyFont="1"/>
    <xf numFmtId="2" fontId="16" fillId="0" borderId="0" xfId="2" applyNumberFormat="1" applyFont="1" applyBorder="1" applyProtection="1"/>
    <xf numFmtId="2" fontId="19" fillId="0" borderId="0" xfId="2" applyNumberFormat="1" applyFont="1" applyBorder="1" applyProtection="1"/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/>
    <xf numFmtId="0" fontId="16" fillId="0" borderId="0" xfId="0" applyFont="1" applyBorder="1"/>
    <xf numFmtId="0" fontId="17" fillId="0" borderId="0" xfId="0" applyFont="1"/>
    <xf numFmtId="171" fontId="17" fillId="0" borderId="0" xfId="4" applyFont="1"/>
    <xf numFmtId="170" fontId="17" fillId="0" borderId="0" xfId="1" applyFont="1"/>
    <xf numFmtId="170" fontId="21" fillId="0" borderId="0" xfId="1" applyFont="1"/>
    <xf numFmtId="2" fontId="8" fillId="2" borderId="22" xfId="2" applyNumberFormat="1" applyFill="1" applyBorder="1" applyAlignment="1" applyProtection="1">
      <protection locked="0"/>
    </xf>
    <xf numFmtId="2" fontId="8" fillId="0" borderId="22" xfId="2" applyNumberFormat="1" applyBorder="1" applyProtection="1">
      <protection locked="0"/>
    </xf>
    <xf numFmtId="49" fontId="4" fillId="0" borderId="2" xfId="0" applyNumberFormat="1" applyFont="1" applyBorder="1" applyAlignment="1">
      <alignment horizontal="center"/>
    </xf>
    <xf numFmtId="2" fontId="22" fillId="0" borderId="19" xfId="2" applyNumberFormat="1" applyFont="1" applyBorder="1" applyAlignment="1">
      <alignment horizontal="center"/>
    </xf>
    <xf numFmtId="0" fontId="4" fillId="0" borderId="0" xfId="0" quotePrefix="1" applyFont="1" applyAlignment="1"/>
    <xf numFmtId="173" fontId="8" fillId="0" borderId="0" xfId="2" applyNumberFormat="1"/>
    <xf numFmtId="173" fontId="22" fillId="0" borderId="0" xfId="2" applyNumberFormat="1" applyFont="1"/>
    <xf numFmtId="170" fontId="17" fillId="0" borderId="0" xfId="1" applyFont="1" applyBorder="1"/>
    <xf numFmtId="4" fontId="21" fillId="0" borderId="0" xfId="1" applyNumberFormat="1" applyFont="1" applyBorder="1"/>
    <xf numFmtId="2" fontId="11" fillId="0" borderId="23" xfId="2" applyNumberFormat="1" applyFont="1" applyBorder="1" applyAlignment="1">
      <alignment horizontal="center"/>
    </xf>
    <xf numFmtId="2" fontId="11" fillId="0" borderId="24" xfId="2" applyNumberFormat="1" applyFont="1" applyBorder="1" applyAlignment="1">
      <alignment horizontal="centerContinuous"/>
    </xf>
    <xf numFmtId="2" fontId="11" fillId="0" borderId="24" xfId="2" applyNumberFormat="1" applyFont="1" applyBorder="1" applyAlignment="1">
      <alignment horizontal="center"/>
    </xf>
    <xf numFmtId="2" fontId="11" fillId="0" borderId="24" xfId="2" applyNumberFormat="1" applyFont="1" applyBorder="1" applyAlignment="1" applyProtection="1">
      <alignment horizontal="centerContinuous"/>
      <protection locked="0"/>
    </xf>
    <xf numFmtId="2" fontId="11" fillId="0" borderId="25" xfId="2" applyNumberFormat="1" applyFont="1" applyBorder="1" applyAlignment="1">
      <alignment horizontal="centerContinuous"/>
    </xf>
    <xf numFmtId="7" fontId="4" fillId="0" borderId="2" xfId="1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73" fontId="4" fillId="0" borderId="2" xfId="1" applyNumberFormat="1" applyFont="1" applyBorder="1"/>
    <xf numFmtId="7" fontId="4" fillId="0" borderId="12" xfId="1" applyNumberFormat="1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20" fillId="0" borderId="28" xfId="0" applyFont="1" applyBorder="1"/>
    <xf numFmtId="171" fontId="20" fillId="0" borderId="28" xfId="4" applyFont="1" applyBorder="1"/>
    <xf numFmtId="170" fontId="4" fillId="0" borderId="28" xfId="1" applyFont="1" applyBorder="1" applyAlignment="1">
      <alignment horizontal="center"/>
    </xf>
    <xf numFmtId="170" fontId="20" fillId="0" borderId="29" xfId="1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2" xfId="0" applyFont="1" applyBorder="1" applyAlignment="1">
      <alignment horizontal="center"/>
    </xf>
    <xf numFmtId="170" fontId="5" fillId="0" borderId="33" xfId="1" applyFont="1" applyBorder="1"/>
    <xf numFmtId="0" fontId="2" fillId="0" borderId="2" xfId="3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/>
    <xf numFmtId="0" fontId="23" fillId="0" borderId="0" xfId="0" applyFont="1"/>
    <xf numFmtId="0" fontId="7" fillId="0" borderId="0" xfId="0" applyFont="1"/>
    <xf numFmtId="0" fontId="24" fillId="0" borderId="0" xfId="0" applyFont="1"/>
    <xf numFmtId="0" fontId="7" fillId="0" borderId="0" xfId="0" applyFont="1" applyAlignment="1"/>
    <xf numFmtId="0" fontId="13" fillId="0" borderId="17" xfId="0" applyFont="1" applyBorder="1" applyAlignment="1"/>
    <xf numFmtId="0" fontId="13" fillId="0" borderId="1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171" fontId="23" fillId="0" borderId="14" xfId="4" applyFont="1" applyBorder="1"/>
    <xf numFmtId="171" fontId="23" fillId="0" borderId="16" xfId="4" applyFont="1" applyBorder="1" applyAlignment="1">
      <alignment vertical="center"/>
    </xf>
    <xf numFmtId="4" fontId="23" fillId="0" borderId="14" xfId="4" applyNumberFormat="1" applyFont="1" applyBorder="1" applyAlignment="1">
      <alignment horizontal="center" vertical="center"/>
    </xf>
    <xf numFmtId="0" fontId="23" fillId="0" borderId="43" xfId="0" applyFont="1" applyBorder="1"/>
    <xf numFmtId="0" fontId="23" fillId="0" borderId="44" xfId="0" applyFont="1" applyBorder="1" applyAlignment="1">
      <alignment horizontal="left"/>
    </xf>
    <xf numFmtId="0" fontId="23" fillId="0" borderId="7" xfId="0" applyFont="1" applyBorder="1"/>
    <xf numFmtId="0" fontId="23" fillId="0" borderId="4" xfId="0" applyFont="1" applyBorder="1"/>
    <xf numFmtId="0" fontId="23" fillId="0" borderId="5" xfId="0" applyFont="1" applyBorder="1"/>
    <xf numFmtId="0" fontId="23" fillId="0" borderId="45" xfId="0" applyFont="1" applyBorder="1"/>
    <xf numFmtId="171" fontId="23" fillId="0" borderId="46" xfId="4" applyFont="1" applyBorder="1"/>
    <xf numFmtId="4" fontId="13" fillId="4" borderId="47" xfId="0" applyNumberFormat="1" applyFont="1" applyFill="1" applyBorder="1" applyAlignment="1"/>
    <xf numFmtId="0" fontId="13" fillId="4" borderId="36" xfId="0" applyFont="1" applyFill="1" applyBorder="1" applyAlignment="1"/>
    <xf numFmtId="171" fontId="13" fillId="4" borderId="48" xfId="0" applyNumberFormat="1" applyFont="1" applyFill="1" applyBorder="1"/>
    <xf numFmtId="171" fontId="13" fillId="4" borderId="49" xfId="0" applyNumberFormat="1" applyFont="1" applyFill="1" applyBorder="1"/>
    <xf numFmtId="171" fontId="23" fillId="0" borderId="0" xfId="0" applyNumberFormat="1" applyFont="1"/>
    <xf numFmtId="43" fontId="23" fillId="0" borderId="0" xfId="0" applyNumberFormat="1" applyFont="1"/>
    <xf numFmtId="17" fontId="13" fillId="0" borderId="0" xfId="0" applyNumberFormat="1" applyFont="1" applyAlignment="1">
      <alignment horizontal="left"/>
    </xf>
    <xf numFmtId="0" fontId="23" fillId="0" borderId="42" xfId="0" applyFont="1" applyBorder="1" applyAlignment="1">
      <alignment horizontal="left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14" xfId="0" applyFont="1" applyBorder="1" applyAlignment="1"/>
    <xf numFmtId="0" fontId="13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/>
    <xf numFmtId="0" fontId="4" fillId="0" borderId="2" xfId="0" applyFont="1" applyBorder="1" applyAlignment="1">
      <alignment horizontal="left"/>
    </xf>
    <xf numFmtId="166" fontId="4" fillId="0" borderId="2" xfId="1" applyNumberFormat="1" applyFont="1" applyBorder="1"/>
    <xf numFmtId="174" fontId="4" fillId="0" borderId="2" xfId="0" applyNumberFormat="1" applyFont="1" applyBorder="1" applyAlignment="1"/>
    <xf numFmtId="173" fontId="5" fillId="0" borderId="0" xfId="1" applyNumberFormat="1" applyFont="1" applyBorder="1"/>
    <xf numFmtId="7" fontId="4" fillId="0" borderId="26" xfId="1" applyNumberFormat="1" applyFont="1" applyBorder="1" applyAlignment="1">
      <alignment horizontal="right"/>
    </xf>
    <xf numFmtId="0" fontId="4" fillId="0" borderId="28" xfId="0" applyFont="1" applyBorder="1" applyAlignment="1"/>
    <xf numFmtId="0" fontId="4" fillId="0" borderId="28" xfId="0" applyFont="1" applyBorder="1" applyAlignment="1">
      <alignment horizontal="center"/>
    </xf>
    <xf numFmtId="0" fontId="26" fillId="0" borderId="2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184" fontId="4" fillId="0" borderId="28" xfId="1" applyNumberFormat="1" applyFont="1" applyBorder="1" applyAlignment="1">
      <alignment horizontal="right"/>
    </xf>
    <xf numFmtId="0" fontId="4" fillId="0" borderId="5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5" borderId="2" xfId="0" applyFont="1" applyFill="1" applyBorder="1"/>
    <xf numFmtId="0" fontId="4" fillId="0" borderId="2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2" fontId="11" fillId="6" borderId="28" xfId="2" applyNumberFormat="1" applyFont="1" applyFill="1" applyBorder="1" applyAlignment="1">
      <alignment horizontal="centerContinuous"/>
    </xf>
    <xf numFmtId="2" fontId="11" fillId="6" borderId="28" xfId="2" applyNumberFormat="1" applyFont="1" applyFill="1" applyBorder="1" applyAlignment="1">
      <alignment horizontal="center"/>
    </xf>
    <xf numFmtId="2" fontId="12" fillId="6" borderId="28" xfId="2" applyNumberFormat="1" applyFont="1" applyFill="1" applyBorder="1" applyAlignment="1">
      <alignment horizontal="centerContinuous"/>
    </xf>
    <xf numFmtId="2" fontId="12" fillId="6" borderId="29" xfId="2" applyNumberFormat="1" applyFont="1" applyFill="1" applyBorder="1" applyAlignment="1">
      <alignment horizontal="centerContinuous"/>
    </xf>
    <xf numFmtId="0" fontId="5" fillId="6" borderId="35" xfId="0" applyFont="1" applyFill="1" applyBorder="1" applyAlignment="1"/>
    <xf numFmtId="0" fontId="26" fillId="0" borderId="2" xfId="0" applyFont="1" applyBorder="1" applyAlignment="1">
      <alignment horizontal="justify" wrapText="1"/>
    </xf>
    <xf numFmtId="0" fontId="4" fillId="0" borderId="22" xfId="0" applyFont="1" applyBorder="1" applyAlignment="1">
      <alignment horizontal="left"/>
    </xf>
    <xf numFmtId="184" fontId="4" fillId="0" borderId="0" xfId="0" applyNumberFormat="1" applyFont="1"/>
    <xf numFmtId="10" fontId="4" fillId="0" borderId="0" xfId="0" applyNumberFormat="1" applyFont="1"/>
    <xf numFmtId="7" fontId="4" fillId="0" borderId="0" xfId="0" applyNumberFormat="1" applyFont="1"/>
    <xf numFmtId="4" fontId="4" fillId="0" borderId="2" xfId="0" applyNumberFormat="1" applyFont="1" applyBorder="1" applyAlignment="1">
      <alignment horizontal="right"/>
    </xf>
    <xf numFmtId="4" fontId="4" fillId="0" borderId="28" xfId="4" applyNumberFormat="1" applyFont="1" applyBorder="1" applyAlignment="1"/>
    <xf numFmtId="4" fontId="4" fillId="0" borderId="2" xfId="0" applyNumberFormat="1" applyFont="1" applyBorder="1" applyAlignment="1"/>
    <xf numFmtId="4" fontId="4" fillId="0" borderId="2" xfId="4" applyNumberFormat="1" applyFont="1" applyBorder="1" applyAlignment="1">
      <alignment horizontal="right"/>
    </xf>
    <xf numFmtId="4" fontId="26" fillId="0" borderId="2" xfId="0" applyNumberFormat="1" applyFont="1" applyBorder="1" applyAlignment="1">
      <alignment horizontal="right" vertical="center" wrapText="1"/>
    </xf>
    <xf numFmtId="4" fontId="4" fillId="0" borderId="28" xfId="4" applyNumberFormat="1" applyFont="1" applyBorder="1" applyAlignment="1">
      <alignment horizontal="right"/>
    </xf>
    <xf numFmtId="173" fontId="4" fillId="0" borderId="22" xfId="1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0" borderId="2" xfId="4" applyNumberFormat="1" applyFont="1" applyBorder="1" applyAlignment="1">
      <alignment horizontal="right" vertical="center"/>
    </xf>
    <xf numFmtId="7" fontId="4" fillId="0" borderId="2" xfId="1" applyNumberFormat="1" applyFont="1" applyBorder="1" applyAlignment="1">
      <alignment horizontal="right" vertical="center"/>
    </xf>
    <xf numFmtId="7" fontId="4" fillId="0" borderId="12" xfId="1" applyNumberFormat="1" applyFont="1" applyBorder="1" applyAlignment="1">
      <alignment horizontal="right" vertical="center"/>
    </xf>
    <xf numFmtId="0" fontId="13" fillId="0" borderId="0" xfId="0" applyFont="1"/>
    <xf numFmtId="0" fontId="3" fillId="0" borderId="0" xfId="0" applyFont="1"/>
    <xf numFmtId="2" fontId="3" fillId="0" borderId="0" xfId="2" applyNumberFormat="1" applyFont="1" applyBorder="1" applyProtection="1"/>
    <xf numFmtId="173" fontId="4" fillId="0" borderId="54" xfId="1" applyNumberFormat="1" applyFont="1" applyBorder="1"/>
    <xf numFmtId="173" fontId="5" fillId="0" borderId="54" xfId="1" applyNumberFormat="1" applyFont="1" applyBorder="1"/>
    <xf numFmtId="173" fontId="5" fillId="0" borderId="55" xfId="1" applyNumberFormat="1" applyFont="1" applyBorder="1"/>
    <xf numFmtId="0" fontId="5" fillId="0" borderId="24" xfId="0" applyFont="1" applyBorder="1" applyAlignment="1"/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7" fontId="4" fillId="0" borderId="24" xfId="0" applyNumberFormat="1" applyFont="1" applyBorder="1" applyAlignment="1">
      <alignment horizontal="right"/>
    </xf>
    <xf numFmtId="7" fontId="4" fillId="0" borderId="24" xfId="1" applyNumberFormat="1" applyFont="1" applyBorder="1" applyAlignment="1">
      <alignment horizontal="right"/>
    </xf>
    <xf numFmtId="7" fontId="4" fillId="0" borderId="25" xfId="1" applyNumberFormat="1" applyFont="1" applyBorder="1" applyAlignment="1">
      <alignment horizontal="right"/>
    </xf>
    <xf numFmtId="7" fontId="4" fillId="6" borderId="9" xfId="1" applyNumberFormat="1" applyFont="1" applyFill="1" applyBorder="1" applyAlignment="1">
      <alignment horizontal="right"/>
    </xf>
    <xf numFmtId="7" fontId="5" fillId="6" borderId="9" xfId="1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4" fontId="4" fillId="0" borderId="22" xfId="0" applyNumberFormat="1" applyFont="1" applyBorder="1" applyAlignment="1">
      <alignment horizontal="right"/>
    </xf>
    <xf numFmtId="7" fontId="4" fillId="0" borderId="22" xfId="1" applyNumberFormat="1" applyFont="1" applyBorder="1" applyAlignment="1">
      <alignment horizontal="right"/>
    </xf>
    <xf numFmtId="7" fontId="4" fillId="0" borderId="57" xfId="1" applyNumberFormat="1" applyFont="1" applyBorder="1" applyAlignment="1">
      <alignment horizontal="right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left"/>
    </xf>
    <xf numFmtId="174" fontId="4" fillId="6" borderId="18" xfId="0" applyNumberFormat="1" applyFont="1" applyFill="1" applyBorder="1" applyAlignment="1">
      <alignment horizontal="right"/>
    </xf>
    <xf numFmtId="7" fontId="4" fillId="6" borderId="18" xfId="1" applyNumberFormat="1" applyFont="1" applyFill="1" applyBorder="1" applyAlignment="1">
      <alignment horizontal="right"/>
    </xf>
    <xf numFmtId="7" fontId="4" fillId="6" borderId="32" xfId="1" applyNumberFormat="1" applyFont="1" applyFill="1" applyBorder="1" applyAlignment="1">
      <alignment horizontal="right"/>
    </xf>
    <xf numFmtId="7" fontId="5" fillId="6" borderId="32" xfId="1" applyNumberFormat="1" applyFont="1" applyFill="1" applyBorder="1" applyAlignment="1">
      <alignment horizontal="right"/>
    </xf>
    <xf numFmtId="7" fontId="5" fillId="6" borderId="33" xfId="1" applyNumberFormat="1" applyFont="1" applyFill="1" applyBorder="1" applyAlignment="1">
      <alignment horizontal="right"/>
    </xf>
    <xf numFmtId="0" fontId="4" fillId="0" borderId="5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20" fillId="0" borderId="53" xfId="0" applyFont="1" applyBorder="1" applyAlignment="1">
      <alignment horizontal="center"/>
    </xf>
    <xf numFmtId="4" fontId="5" fillId="0" borderId="35" xfId="4" applyNumberFormat="1" applyFont="1" applyBorder="1"/>
    <xf numFmtId="184" fontId="5" fillId="0" borderId="35" xfId="1" applyNumberFormat="1" applyFont="1" applyBorder="1" applyAlignment="1">
      <alignment horizontal="right"/>
    </xf>
    <xf numFmtId="7" fontId="5" fillId="0" borderId="22" xfId="1" applyNumberFormat="1" applyFont="1" applyBorder="1" applyAlignment="1">
      <alignment horizontal="right"/>
    </xf>
    <xf numFmtId="7" fontId="5" fillId="0" borderId="57" xfId="1" applyNumberFormat="1" applyFont="1" applyBorder="1" applyAlignment="1">
      <alignment horizontal="right"/>
    </xf>
    <xf numFmtId="0" fontId="5" fillId="0" borderId="59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5" fillId="0" borderId="60" xfId="0" applyFont="1" applyBorder="1" applyAlignment="1"/>
    <xf numFmtId="0" fontId="17" fillId="0" borderId="61" xfId="0" applyFont="1" applyBorder="1" applyAlignment="1">
      <alignment horizontal="center"/>
    </xf>
    <xf numFmtId="4" fontId="4" fillId="0" borderId="24" xfId="4" applyNumberFormat="1" applyFont="1" applyBorder="1"/>
    <xf numFmtId="184" fontId="4" fillId="0" borderId="24" xfId="1" applyNumberFormat="1" applyFont="1" applyBorder="1" applyAlignment="1">
      <alignment horizontal="right"/>
    </xf>
    <xf numFmtId="0" fontId="4" fillId="0" borderId="62" xfId="0" applyFont="1" applyBorder="1" applyAlignment="1">
      <alignment horizontal="left"/>
    </xf>
    <xf numFmtId="0" fontId="2" fillId="0" borderId="63" xfId="3" applyFont="1" applyFill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6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7" fontId="5" fillId="0" borderId="9" xfId="0" applyNumberFormat="1" applyFont="1" applyBorder="1" applyAlignment="1">
      <alignment horizontal="right"/>
    </xf>
    <xf numFmtId="7" fontId="5" fillId="0" borderId="9" xfId="1" applyNumberFormat="1" applyFont="1" applyBorder="1" applyAlignment="1">
      <alignment horizontal="right"/>
    </xf>
    <xf numFmtId="7" fontId="5" fillId="0" borderId="10" xfId="1" applyNumberFormat="1" applyFont="1" applyBorder="1" applyAlignment="1">
      <alignment horizontal="right"/>
    </xf>
    <xf numFmtId="0" fontId="2" fillId="0" borderId="65" xfId="3" applyFont="1" applyFill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4" fillId="6" borderId="63" xfId="0" applyFont="1" applyFill="1" applyBorder="1" applyAlignment="1">
      <alignment horizontal="center"/>
    </xf>
    <xf numFmtId="0" fontId="5" fillId="6" borderId="9" xfId="0" applyFont="1" applyFill="1" applyBorder="1"/>
    <xf numFmtId="0" fontId="4" fillId="6" borderId="64" xfId="0" applyFont="1" applyFill="1" applyBorder="1" applyAlignment="1">
      <alignment horizontal="center"/>
    </xf>
    <xf numFmtId="4" fontId="4" fillId="6" borderId="9" xfId="0" applyNumberFormat="1" applyFont="1" applyFill="1" applyBorder="1" applyAlignment="1">
      <alignment horizontal="right"/>
    </xf>
    <xf numFmtId="7" fontId="4" fillId="6" borderId="9" xfId="0" applyNumberFormat="1" applyFont="1" applyFill="1" applyBorder="1" applyAlignment="1">
      <alignment horizontal="right"/>
    </xf>
    <xf numFmtId="170" fontId="5" fillId="6" borderId="9" xfId="1" applyNumberFormat="1" applyFont="1" applyFill="1" applyBorder="1" applyAlignment="1">
      <alignment horizontal="right"/>
    </xf>
    <xf numFmtId="184" fontId="5" fillId="6" borderId="10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5">
    <cellStyle name="Moeda" xfId="1" builtinId="4"/>
    <cellStyle name="Normal" xfId="0" builtinId="0"/>
    <cellStyle name="Normal_Plan1" xfId="2"/>
    <cellStyle name="Normal_Planilha de Preços Unitários 2000-2001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85725</xdr:rowOff>
    </xdr:from>
    <xdr:to>
      <xdr:col>5</xdr:col>
      <xdr:colOff>495300</xdr:colOff>
      <xdr:row>4</xdr:row>
      <xdr:rowOff>180975</xdr:rowOff>
    </xdr:to>
    <xdr:pic>
      <xdr:nvPicPr>
        <xdr:cNvPr id="6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85725"/>
          <a:ext cx="17621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695325</xdr:colOff>
      <xdr:row>4</xdr:row>
      <xdr:rowOff>200025</xdr:rowOff>
    </xdr:to>
    <xdr:pic>
      <xdr:nvPicPr>
        <xdr:cNvPr id="6171" name="Imagem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925"/>
          <a:ext cx="695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762000</xdr:colOff>
      <xdr:row>0</xdr:row>
      <xdr:rowOff>47625</xdr:rowOff>
    </xdr:from>
    <xdr:to>
      <xdr:col>7</xdr:col>
      <xdr:colOff>676275</xdr:colOff>
      <xdr:row>4</xdr:row>
      <xdr:rowOff>76200</xdr:rowOff>
    </xdr:to>
    <xdr:pic>
      <xdr:nvPicPr>
        <xdr:cNvPr id="6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24700" y="47625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38100</xdr:rowOff>
    </xdr:from>
    <xdr:to>
      <xdr:col>11</xdr:col>
      <xdr:colOff>9525</xdr:colOff>
      <xdr:row>7</xdr:row>
      <xdr:rowOff>47625</xdr:rowOff>
    </xdr:to>
    <xdr:pic>
      <xdr:nvPicPr>
        <xdr:cNvPr id="36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5325" y="14097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485775</xdr:colOff>
      <xdr:row>5</xdr:row>
      <xdr:rowOff>0</xdr:rowOff>
    </xdr:to>
    <xdr:pic>
      <xdr:nvPicPr>
        <xdr:cNvPr id="3632" name="Imagem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66675"/>
          <a:ext cx="790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0</xdr:row>
      <xdr:rowOff>19050</xdr:rowOff>
    </xdr:from>
    <xdr:to>
      <xdr:col>8</xdr:col>
      <xdr:colOff>1019175</xdr:colOff>
      <xdr:row>4</xdr:row>
      <xdr:rowOff>133350</xdr:rowOff>
    </xdr:to>
    <xdr:pic>
      <xdr:nvPicPr>
        <xdr:cNvPr id="3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58150" y="19050"/>
          <a:ext cx="17621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180975</xdr:colOff>
      <xdr:row>0</xdr:row>
      <xdr:rowOff>19050</xdr:rowOff>
    </xdr:from>
    <xdr:to>
      <xdr:col>10</xdr:col>
      <xdr:colOff>1000125</xdr:colOff>
      <xdr:row>4</xdr:row>
      <xdr:rowOff>171450</xdr:rowOff>
    </xdr:to>
    <xdr:pic>
      <xdr:nvPicPr>
        <xdr:cNvPr id="36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67925" y="190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55</xdr:row>
      <xdr:rowOff>38100</xdr:rowOff>
    </xdr:from>
    <xdr:to>
      <xdr:col>11</xdr:col>
      <xdr:colOff>9525</xdr:colOff>
      <xdr:row>55</xdr:row>
      <xdr:rowOff>47625</xdr:rowOff>
    </xdr:to>
    <xdr:pic>
      <xdr:nvPicPr>
        <xdr:cNvPr id="3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5325" y="1095375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48</xdr:row>
      <xdr:rowOff>66675</xdr:rowOff>
    </xdr:from>
    <xdr:to>
      <xdr:col>1</xdr:col>
      <xdr:colOff>485775</xdr:colOff>
      <xdr:row>53</xdr:row>
      <xdr:rowOff>0</xdr:rowOff>
    </xdr:to>
    <xdr:pic>
      <xdr:nvPicPr>
        <xdr:cNvPr id="3636" name="Imagem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9610725"/>
          <a:ext cx="790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48</xdr:row>
      <xdr:rowOff>19050</xdr:rowOff>
    </xdr:from>
    <xdr:to>
      <xdr:col>8</xdr:col>
      <xdr:colOff>1019175</xdr:colOff>
      <xdr:row>52</xdr:row>
      <xdr:rowOff>133350</xdr:rowOff>
    </xdr:to>
    <xdr:pic>
      <xdr:nvPicPr>
        <xdr:cNvPr id="36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58150" y="9563100"/>
          <a:ext cx="17621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180975</xdr:colOff>
      <xdr:row>48</xdr:row>
      <xdr:rowOff>19050</xdr:rowOff>
    </xdr:from>
    <xdr:to>
      <xdr:col>10</xdr:col>
      <xdr:colOff>1000125</xdr:colOff>
      <xdr:row>52</xdr:row>
      <xdr:rowOff>171450</xdr:rowOff>
    </xdr:to>
    <xdr:pic>
      <xdr:nvPicPr>
        <xdr:cNvPr id="36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67925" y="956310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0</xdr:rowOff>
    </xdr:to>
    <xdr:pic>
      <xdr:nvPicPr>
        <xdr:cNvPr id="142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695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0</xdr:row>
      <xdr:rowOff>38100</xdr:rowOff>
    </xdr:from>
    <xdr:to>
      <xdr:col>7</xdr:col>
      <xdr:colOff>190500</xdr:colOff>
      <xdr:row>4</xdr:row>
      <xdr:rowOff>171450</xdr:rowOff>
    </xdr:to>
    <xdr:pic>
      <xdr:nvPicPr>
        <xdr:cNvPr id="1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38100"/>
          <a:ext cx="17621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533400</xdr:colOff>
      <xdr:row>5</xdr:row>
      <xdr:rowOff>19050</xdr:rowOff>
    </xdr:to>
    <xdr:pic>
      <xdr:nvPicPr>
        <xdr:cNvPr id="14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53325" y="3810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opLeftCell="B1" workbookViewId="0">
      <selection activeCell="C20" sqref="C20"/>
    </sheetView>
  </sheetViews>
  <sheetFormatPr defaultRowHeight="12.75"/>
  <cols>
    <col min="1" max="1" width="10.7109375" customWidth="1"/>
    <col min="2" max="2" width="10.85546875" customWidth="1"/>
    <col min="3" max="3" width="37" customWidth="1"/>
    <col min="4" max="4" width="26.7109375" customWidth="1"/>
    <col min="5" max="5" width="10.140625" bestFit="1" customWidth="1"/>
    <col min="6" max="6" width="16" customWidth="1"/>
    <col min="7" max="7" width="13.85546875" customWidth="1"/>
    <col min="8" max="8" width="14.140625" customWidth="1"/>
  </cols>
  <sheetData>
    <row r="2" spans="1:8" ht="18">
      <c r="B2" s="206" t="s">
        <v>159</v>
      </c>
      <c r="C2" s="123"/>
      <c r="D2" s="125"/>
      <c r="E2" s="125"/>
      <c r="F2" s="125"/>
      <c r="G2" s="125"/>
      <c r="H2" s="125"/>
    </row>
    <row r="3" spans="1:8" ht="18">
      <c r="B3" s="206" t="s">
        <v>158</v>
      </c>
      <c r="C3" s="123"/>
      <c r="D3" s="125"/>
      <c r="E3" s="125"/>
      <c r="F3" s="125"/>
      <c r="G3" s="125"/>
      <c r="H3" s="125"/>
    </row>
    <row r="4" spans="1:8" ht="18">
      <c r="B4" s="206" t="s">
        <v>157</v>
      </c>
      <c r="C4" s="206"/>
      <c r="D4" s="124"/>
      <c r="E4" s="124"/>
      <c r="F4" s="124"/>
      <c r="G4" s="124"/>
      <c r="H4" s="125"/>
    </row>
    <row r="5" spans="1:8" ht="18">
      <c r="A5" s="124"/>
      <c r="B5" s="206" t="s">
        <v>160</v>
      </c>
      <c r="C5" s="124"/>
      <c r="D5" s="124"/>
      <c r="E5" s="124"/>
      <c r="F5" s="124"/>
      <c r="G5" s="124"/>
      <c r="H5" s="126"/>
    </row>
    <row r="6" spans="1:8" ht="18">
      <c r="A6" s="124"/>
      <c r="B6" s="124"/>
      <c r="C6" s="124"/>
      <c r="D6" s="124"/>
      <c r="E6" s="124"/>
      <c r="F6" s="124"/>
      <c r="G6" s="124"/>
      <c r="H6" s="124"/>
    </row>
    <row r="7" spans="1:8" ht="18">
      <c r="A7" s="265" t="s">
        <v>63</v>
      </c>
      <c r="B7" s="265"/>
      <c r="C7" s="265"/>
      <c r="D7" s="265"/>
      <c r="E7" s="265"/>
      <c r="F7" s="265"/>
      <c r="G7" s="265"/>
      <c r="H7" s="265"/>
    </row>
    <row r="8" spans="1:8" ht="15.75" thickBot="1">
      <c r="A8" s="123"/>
      <c r="B8" s="123"/>
      <c r="C8" s="123"/>
      <c r="D8" s="123"/>
      <c r="E8" s="123"/>
      <c r="F8" s="123"/>
      <c r="G8" s="123"/>
      <c r="H8" s="123"/>
    </row>
    <row r="9" spans="1:8" ht="16.5" thickBot="1">
      <c r="A9" s="127"/>
      <c r="B9" s="127"/>
      <c r="C9" s="128"/>
      <c r="D9" s="129"/>
      <c r="E9" s="266" t="s">
        <v>64</v>
      </c>
      <c r="F9" s="267"/>
      <c r="G9" s="267"/>
      <c r="H9" s="130" t="s">
        <v>65</v>
      </c>
    </row>
    <row r="10" spans="1:8" ht="15.75">
      <c r="A10" s="131" t="s">
        <v>66</v>
      </c>
      <c r="B10" s="131" t="s">
        <v>67</v>
      </c>
      <c r="C10" s="132" t="s">
        <v>68</v>
      </c>
      <c r="D10" s="162" t="s">
        <v>69</v>
      </c>
      <c r="E10" s="133" t="s">
        <v>70</v>
      </c>
      <c r="F10" s="134" t="s">
        <v>71</v>
      </c>
      <c r="G10" s="134" t="s">
        <v>72</v>
      </c>
      <c r="H10" s="135" t="s">
        <v>73</v>
      </c>
    </row>
    <row r="11" spans="1:8" ht="15.75">
      <c r="A11" s="136"/>
      <c r="B11" s="136"/>
      <c r="C11" s="137"/>
      <c r="D11" s="138"/>
      <c r="E11" s="139" t="s">
        <v>37</v>
      </c>
      <c r="F11" s="139" t="s">
        <v>37</v>
      </c>
      <c r="G11" s="139" t="s">
        <v>8</v>
      </c>
      <c r="H11" s="140" t="s">
        <v>74</v>
      </c>
    </row>
    <row r="12" spans="1:8" ht="15">
      <c r="A12" s="141" t="s">
        <v>57</v>
      </c>
      <c r="B12" s="160" t="s">
        <v>75</v>
      </c>
      <c r="C12" s="159" t="s">
        <v>161</v>
      </c>
      <c r="D12" s="161" t="s">
        <v>76</v>
      </c>
      <c r="E12" s="144">
        <v>1455</v>
      </c>
      <c r="F12" s="142" t="s">
        <v>122</v>
      </c>
      <c r="G12" s="142">
        <f>'20 de Setembro'!E61</f>
        <v>15935</v>
      </c>
      <c r="H12" s="143">
        <f>'20 de Setembro'!K79</f>
        <v>979907.19680000003</v>
      </c>
    </row>
    <row r="13" spans="1:8" ht="15.75" thickBot="1">
      <c r="A13" s="145"/>
      <c r="B13" s="145"/>
      <c r="C13" s="146"/>
      <c r="D13" s="147"/>
      <c r="E13" s="148"/>
      <c r="F13" s="149"/>
      <c r="G13" s="150"/>
      <c r="H13" s="151"/>
    </row>
    <row r="14" spans="1:8" ht="16.5" thickBot="1">
      <c r="A14" s="268" t="s">
        <v>4</v>
      </c>
      <c r="B14" s="269"/>
      <c r="C14" s="269"/>
      <c r="D14" s="269"/>
      <c r="E14" s="152"/>
      <c r="F14" s="153"/>
      <c r="G14" s="154">
        <f>SUM(G12:G13)</f>
        <v>15935</v>
      </c>
      <c r="H14" s="155">
        <f>SUM(H12:H13)</f>
        <v>979907.19680000003</v>
      </c>
    </row>
    <row r="15" spans="1:8" ht="15">
      <c r="A15" s="123"/>
      <c r="B15" s="123"/>
      <c r="C15" s="123"/>
      <c r="D15" s="123"/>
      <c r="E15" s="123"/>
      <c r="F15" s="123"/>
      <c r="G15" s="123"/>
      <c r="H15" s="123"/>
    </row>
    <row r="16" spans="1:8" ht="15">
      <c r="A16" s="123"/>
      <c r="B16" s="123"/>
      <c r="C16" s="123"/>
      <c r="D16" s="123"/>
      <c r="E16" s="123"/>
      <c r="F16" s="123"/>
      <c r="G16" s="123"/>
      <c r="H16" s="156"/>
    </row>
    <row r="17" spans="1:8" ht="15">
      <c r="A17" s="123"/>
      <c r="B17" s="123"/>
      <c r="C17" s="123"/>
      <c r="D17" s="123"/>
      <c r="E17" s="123"/>
      <c r="F17" s="156"/>
      <c r="G17" s="123"/>
      <c r="H17" s="156"/>
    </row>
    <row r="18" spans="1:8" ht="15">
      <c r="A18" s="123"/>
      <c r="B18" s="123"/>
      <c r="C18" s="123"/>
      <c r="D18" s="123"/>
      <c r="E18" s="123"/>
      <c r="F18" s="123"/>
      <c r="G18" s="157"/>
      <c r="H18" s="157"/>
    </row>
    <row r="19" spans="1:8" ht="15.75">
      <c r="A19" s="123"/>
      <c r="B19" s="123"/>
      <c r="C19" s="123" t="s">
        <v>168</v>
      </c>
      <c r="D19" s="123"/>
      <c r="E19" s="123"/>
      <c r="F19" s="123"/>
      <c r="G19" s="158"/>
      <c r="H19" s="123"/>
    </row>
  </sheetData>
  <mergeCells count="3">
    <mergeCell ref="A7:H7"/>
    <mergeCell ref="E9:G9"/>
    <mergeCell ref="A14:D14"/>
  </mergeCells>
  <printOptions horizontalCentered="1"/>
  <pageMargins left="0" right="0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opLeftCell="A54" zoomScaleSheetLayoutView="100" workbookViewId="0">
      <selection activeCell="F83" sqref="F83"/>
    </sheetView>
  </sheetViews>
  <sheetFormatPr defaultRowHeight="12.75"/>
  <cols>
    <col min="1" max="1" width="5.5703125" style="76" customWidth="1"/>
    <col min="2" max="2" width="8.42578125" style="76" bestFit="1" customWidth="1"/>
    <col min="3" max="3" width="63.5703125" style="81" bestFit="1" customWidth="1"/>
    <col min="4" max="4" width="7.140625" style="77" bestFit="1" customWidth="1"/>
    <col min="5" max="5" width="10.42578125" style="76" bestFit="1" customWidth="1"/>
    <col min="6" max="6" width="13.28515625" style="76" bestFit="1" customWidth="1"/>
    <col min="7" max="7" width="11.28515625" style="76" bestFit="1" customWidth="1"/>
    <col min="8" max="8" width="12.28515625" style="76" bestFit="1" customWidth="1"/>
    <col min="9" max="9" width="16.28515625" style="76" bestFit="1" customWidth="1"/>
    <col min="10" max="10" width="16.28515625" style="80" bestFit="1" customWidth="1"/>
    <col min="11" max="11" width="17.28515625" style="76" bestFit="1" customWidth="1"/>
    <col min="12" max="12" width="9.140625" style="76"/>
    <col min="13" max="13" width="14.85546875" style="76" bestFit="1" customWidth="1"/>
    <col min="14" max="16384" width="9.140625" style="76"/>
  </cols>
  <sheetData>
    <row r="1" spans="1:11" ht="14.25" customHeight="1"/>
    <row r="2" spans="1:11" ht="14.25" customHeight="1">
      <c r="C2" s="76"/>
      <c r="E2" s="78"/>
      <c r="F2" s="77"/>
      <c r="J2" s="76"/>
    </row>
    <row r="3" spans="1:11" ht="14.25" customHeight="1">
      <c r="A3" s="79"/>
      <c r="B3" s="79"/>
      <c r="C3" s="1" t="s">
        <v>159</v>
      </c>
      <c r="F3" s="77"/>
      <c r="J3" s="76"/>
    </row>
    <row r="4" spans="1:11" ht="14.25" customHeight="1">
      <c r="C4" s="1" t="s">
        <v>158</v>
      </c>
    </row>
    <row r="5" spans="1:11" ht="14.25" customHeight="1">
      <c r="C5" s="207" t="s">
        <v>157</v>
      </c>
    </row>
    <row r="6" spans="1:11" ht="21.75" customHeight="1">
      <c r="A6" s="273" t="s">
        <v>29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ht="15">
      <c r="A7" s="82" t="s">
        <v>162</v>
      </c>
      <c r="B7" s="82"/>
    </row>
    <row r="8" spans="1:11" ht="15">
      <c r="A8" s="82" t="s">
        <v>163</v>
      </c>
      <c r="B8" s="82"/>
      <c r="C8" s="83"/>
      <c r="D8" s="84"/>
      <c r="E8" s="85"/>
      <c r="F8" s="86"/>
      <c r="G8" s="86"/>
      <c r="H8" s="86"/>
      <c r="I8" s="86"/>
      <c r="J8" s="85"/>
      <c r="K8" s="85"/>
    </row>
    <row r="9" spans="1:11" ht="15">
      <c r="A9" s="82" t="s">
        <v>164</v>
      </c>
      <c r="B9" s="82"/>
      <c r="C9" s="83"/>
      <c r="D9" s="84"/>
      <c r="E9" s="85"/>
      <c r="F9" s="86"/>
      <c r="G9" s="86"/>
      <c r="H9" s="86"/>
      <c r="I9" s="86"/>
      <c r="J9" s="85"/>
      <c r="K9" s="85"/>
    </row>
    <row r="10" spans="1:11" ht="15">
      <c r="A10" s="208" t="s">
        <v>165</v>
      </c>
      <c r="B10" s="82"/>
      <c r="C10" s="82" t="s">
        <v>166</v>
      </c>
      <c r="D10" s="84"/>
      <c r="E10" s="85"/>
      <c r="F10" s="86"/>
      <c r="G10" s="86"/>
      <c r="H10" s="86"/>
      <c r="I10" s="86"/>
      <c r="J10" s="85"/>
      <c r="K10" s="85"/>
    </row>
    <row r="11" spans="1:11" ht="15.75" thickBot="1">
      <c r="A11" s="1" t="s">
        <v>167</v>
      </c>
      <c r="B11" s="1"/>
      <c r="C11" s="83"/>
      <c r="D11" s="84"/>
      <c r="E11" s="85"/>
      <c r="F11" s="86"/>
      <c r="G11" s="86"/>
      <c r="H11" s="86"/>
      <c r="I11" s="86"/>
      <c r="J11" s="85"/>
      <c r="K11" s="85"/>
    </row>
    <row r="12" spans="1:11" ht="20.100000000000001" customHeight="1" thickBot="1">
      <c r="A12" s="115" t="s">
        <v>0</v>
      </c>
      <c r="B12" s="116" t="s">
        <v>51</v>
      </c>
      <c r="C12" s="117" t="s">
        <v>1</v>
      </c>
      <c r="D12" s="118" t="s">
        <v>5</v>
      </c>
      <c r="E12" s="118" t="s">
        <v>2</v>
      </c>
      <c r="F12" s="270" t="s">
        <v>30</v>
      </c>
      <c r="G12" s="270"/>
      <c r="H12" s="270"/>
      <c r="I12" s="270" t="s">
        <v>10</v>
      </c>
      <c r="J12" s="270"/>
      <c r="K12" s="119" t="s">
        <v>10</v>
      </c>
    </row>
    <row r="13" spans="1:11" ht="18" customHeight="1">
      <c r="A13" s="110">
        <v>1</v>
      </c>
      <c r="B13" s="181" t="s">
        <v>52</v>
      </c>
      <c r="C13" s="122" t="s">
        <v>124</v>
      </c>
      <c r="D13" s="111"/>
      <c r="E13" s="112"/>
      <c r="F13" s="113" t="s">
        <v>3</v>
      </c>
      <c r="G13" s="113" t="s">
        <v>31</v>
      </c>
      <c r="H13" s="113" t="s">
        <v>4</v>
      </c>
      <c r="I13" s="113" t="s">
        <v>3</v>
      </c>
      <c r="J13" s="113" t="s">
        <v>31</v>
      </c>
      <c r="K13" s="114"/>
    </row>
    <row r="14" spans="1:11" ht="18" customHeight="1">
      <c r="A14" s="176" t="s">
        <v>6</v>
      </c>
      <c r="B14" s="7">
        <v>3061</v>
      </c>
      <c r="C14" s="179" t="s">
        <v>110</v>
      </c>
      <c r="D14" s="107" t="s">
        <v>61</v>
      </c>
      <c r="E14" s="193">
        <v>1114</v>
      </c>
      <c r="F14" s="106">
        <v>5.54</v>
      </c>
      <c r="G14" s="106">
        <v>0.76</v>
      </c>
      <c r="H14" s="105">
        <f t="shared" ref="H14:H27" si="0">F14+G14</f>
        <v>6.3</v>
      </c>
      <c r="I14" s="105">
        <f t="shared" ref="I14:I28" si="1">E14*F14</f>
        <v>6171.56</v>
      </c>
      <c r="J14" s="105">
        <f t="shared" ref="J14:J28" si="2">E14*G14</f>
        <v>846.64</v>
      </c>
      <c r="K14" s="109">
        <f t="shared" ref="K14:K28" si="3">SUM(I14:J14)</f>
        <v>7018.2000000000007</v>
      </c>
    </row>
    <row r="15" spans="1:11" ht="15" customHeight="1">
      <c r="A15" s="176" t="s">
        <v>7</v>
      </c>
      <c r="B15" s="180">
        <v>72961</v>
      </c>
      <c r="C15" s="179" t="s">
        <v>92</v>
      </c>
      <c r="D15" s="174" t="s">
        <v>8</v>
      </c>
      <c r="E15" s="194">
        <v>2785</v>
      </c>
      <c r="F15" s="175">
        <v>3.26</v>
      </c>
      <c r="G15" s="175">
        <v>0.88</v>
      </c>
      <c r="H15" s="105">
        <f t="shared" si="0"/>
        <v>4.1399999999999997</v>
      </c>
      <c r="I15" s="105">
        <f t="shared" si="1"/>
        <v>9079.0999999999985</v>
      </c>
      <c r="J15" s="105">
        <f t="shared" si="2"/>
        <v>2450.8000000000002</v>
      </c>
      <c r="K15" s="109">
        <f t="shared" si="3"/>
        <v>11529.899999999998</v>
      </c>
    </row>
    <row r="16" spans="1:11" ht="15" customHeight="1">
      <c r="A16" s="176" t="s">
        <v>9</v>
      </c>
      <c r="B16" s="93" t="s">
        <v>86</v>
      </c>
      <c r="C16" s="179" t="s">
        <v>127</v>
      </c>
      <c r="D16" s="174" t="s">
        <v>61</v>
      </c>
      <c r="E16" s="194">
        <f>E15*0.2</f>
        <v>557</v>
      </c>
      <c r="F16" s="175">
        <v>107.44</v>
      </c>
      <c r="G16" s="175">
        <v>14.65</v>
      </c>
      <c r="H16" s="105">
        <f t="shared" si="0"/>
        <v>122.09</v>
      </c>
      <c r="I16" s="105">
        <f t="shared" si="1"/>
        <v>59844.08</v>
      </c>
      <c r="J16" s="105">
        <f t="shared" si="2"/>
        <v>8160.05</v>
      </c>
      <c r="K16" s="109">
        <f t="shared" si="3"/>
        <v>68004.13</v>
      </c>
    </row>
    <row r="17" spans="1:11" ht="15" customHeight="1">
      <c r="A17" s="176" t="s">
        <v>38</v>
      </c>
      <c r="B17" s="180">
        <v>73710</v>
      </c>
      <c r="C17" s="179" t="s">
        <v>128</v>
      </c>
      <c r="D17" s="174" t="s">
        <v>61</v>
      </c>
      <c r="E17" s="194">
        <f>E15*0.12</f>
        <v>334.2</v>
      </c>
      <c r="F17" s="175">
        <v>85.45</v>
      </c>
      <c r="G17" s="175">
        <v>11.65</v>
      </c>
      <c r="H17" s="105">
        <f t="shared" si="0"/>
        <v>97.100000000000009</v>
      </c>
      <c r="I17" s="105">
        <f t="shared" si="1"/>
        <v>28557.39</v>
      </c>
      <c r="J17" s="105">
        <f t="shared" si="2"/>
        <v>3893.43</v>
      </c>
      <c r="K17" s="109">
        <f t="shared" si="3"/>
        <v>32450.82</v>
      </c>
    </row>
    <row r="18" spans="1:11" ht="15" customHeight="1">
      <c r="A18" s="176" t="s">
        <v>39</v>
      </c>
      <c r="B18" s="120">
        <v>72887</v>
      </c>
      <c r="C18" s="165" t="s">
        <v>93</v>
      </c>
      <c r="D18" s="107" t="s">
        <v>62</v>
      </c>
      <c r="E18" s="195">
        <f>E17+E16</f>
        <v>891.2</v>
      </c>
      <c r="F18" s="106">
        <v>81.36</v>
      </c>
      <c r="G18" s="106">
        <v>11.12</v>
      </c>
      <c r="H18" s="105">
        <f t="shared" si="0"/>
        <v>92.48</v>
      </c>
      <c r="I18" s="105">
        <f t="shared" si="1"/>
        <v>72508.032000000007</v>
      </c>
      <c r="J18" s="105">
        <f t="shared" si="2"/>
        <v>9910.1440000000002</v>
      </c>
      <c r="K18" s="109">
        <f t="shared" si="3"/>
        <v>82418.176000000007</v>
      </c>
    </row>
    <row r="19" spans="1:11" ht="15" customHeight="1">
      <c r="A19" s="176" t="s">
        <v>40</v>
      </c>
      <c r="B19" s="7">
        <v>72945</v>
      </c>
      <c r="C19" s="178" t="s">
        <v>85</v>
      </c>
      <c r="D19" s="7" t="s">
        <v>8</v>
      </c>
      <c r="E19" s="193">
        <f>E15</f>
        <v>2785</v>
      </c>
      <c r="F19" s="106">
        <v>4.05</v>
      </c>
      <c r="G19" s="106">
        <v>0.55000000000000004</v>
      </c>
      <c r="H19" s="105">
        <f t="shared" si="0"/>
        <v>4.5999999999999996</v>
      </c>
      <c r="I19" s="105">
        <f t="shared" si="1"/>
        <v>11279.25</v>
      </c>
      <c r="J19" s="105">
        <f t="shared" si="2"/>
        <v>1531.7500000000002</v>
      </c>
      <c r="K19" s="109">
        <f t="shared" si="3"/>
        <v>12811</v>
      </c>
    </row>
    <row r="20" spans="1:11" ht="15" customHeight="1">
      <c r="A20" s="176" t="s">
        <v>47</v>
      </c>
      <c r="B20" s="120">
        <v>72942</v>
      </c>
      <c r="C20" s="6" t="s">
        <v>94</v>
      </c>
      <c r="D20" s="7" t="s">
        <v>8</v>
      </c>
      <c r="E20" s="193">
        <f>E15</f>
        <v>2785</v>
      </c>
      <c r="F20" s="167">
        <v>1.1399999999999999</v>
      </c>
      <c r="G20" s="167">
        <v>0.2</v>
      </c>
      <c r="H20" s="105">
        <f t="shared" si="0"/>
        <v>1.3399999999999999</v>
      </c>
      <c r="I20" s="105">
        <f t="shared" si="1"/>
        <v>3174.8999999999996</v>
      </c>
      <c r="J20" s="105">
        <f t="shared" si="2"/>
        <v>557</v>
      </c>
      <c r="K20" s="109">
        <f t="shared" si="3"/>
        <v>3731.8999999999996</v>
      </c>
    </row>
    <row r="21" spans="1:11" ht="15" customHeight="1">
      <c r="A21" s="176" t="s">
        <v>41</v>
      </c>
      <c r="B21" s="120">
        <v>72965</v>
      </c>
      <c r="C21" s="6" t="s">
        <v>126</v>
      </c>
      <c r="D21" s="7" t="s">
        <v>43</v>
      </c>
      <c r="E21" s="193">
        <f>E15*0.05*2.4</f>
        <v>334.2</v>
      </c>
      <c r="F21" s="105">
        <v>183.02</v>
      </c>
      <c r="G21" s="105">
        <v>24.96</v>
      </c>
      <c r="H21" s="105">
        <f t="shared" si="0"/>
        <v>207.98000000000002</v>
      </c>
      <c r="I21" s="105">
        <f t="shared" si="1"/>
        <v>61165.284</v>
      </c>
      <c r="J21" s="105">
        <f t="shared" si="2"/>
        <v>8341.6319999999996</v>
      </c>
      <c r="K21" s="109">
        <f t="shared" si="3"/>
        <v>69506.915999999997</v>
      </c>
    </row>
    <row r="22" spans="1:11" ht="15" customHeight="1">
      <c r="A22" s="176" t="s">
        <v>48</v>
      </c>
      <c r="B22" s="120">
        <v>72842</v>
      </c>
      <c r="C22" s="6" t="s">
        <v>49</v>
      </c>
      <c r="D22" s="7" t="s">
        <v>43</v>
      </c>
      <c r="E22" s="193">
        <f>E21</f>
        <v>334.2</v>
      </c>
      <c r="F22" s="105">
        <v>76.03</v>
      </c>
      <c r="G22" s="105">
        <v>10.37</v>
      </c>
      <c r="H22" s="105">
        <f t="shared" si="0"/>
        <v>86.4</v>
      </c>
      <c r="I22" s="105">
        <f t="shared" si="1"/>
        <v>25409.225999999999</v>
      </c>
      <c r="J22" s="105">
        <f t="shared" si="2"/>
        <v>3465.6539999999995</v>
      </c>
      <c r="K22" s="109">
        <f t="shared" si="3"/>
        <v>28874.879999999997</v>
      </c>
    </row>
    <row r="23" spans="1:11" ht="15" customHeight="1">
      <c r="A23" s="176" t="s">
        <v>96</v>
      </c>
      <c r="B23" s="120">
        <v>72846</v>
      </c>
      <c r="C23" s="6" t="s">
        <v>54</v>
      </c>
      <c r="D23" s="107" t="s">
        <v>43</v>
      </c>
      <c r="E23" s="193">
        <f>E21</f>
        <v>334.2</v>
      </c>
      <c r="F23" s="108">
        <v>2.75</v>
      </c>
      <c r="G23" s="108">
        <v>0.38</v>
      </c>
      <c r="H23" s="105">
        <f t="shared" si="0"/>
        <v>3.13</v>
      </c>
      <c r="I23" s="108">
        <f t="shared" si="1"/>
        <v>919.05</v>
      </c>
      <c r="J23" s="105">
        <f t="shared" si="2"/>
        <v>126.996</v>
      </c>
      <c r="K23" s="109">
        <f t="shared" si="3"/>
        <v>1046.046</v>
      </c>
    </row>
    <row r="24" spans="1:11" ht="15" customHeight="1">
      <c r="A24" s="176" t="s">
        <v>97</v>
      </c>
      <c r="B24" s="7">
        <v>74209</v>
      </c>
      <c r="C24" s="6" t="s">
        <v>45</v>
      </c>
      <c r="D24" s="7" t="s">
        <v>5</v>
      </c>
      <c r="E24" s="196">
        <v>2</v>
      </c>
      <c r="F24" s="199">
        <v>160</v>
      </c>
      <c r="G24" s="199">
        <v>50.62</v>
      </c>
      <c r="H24" s="105">
        <f t="shared" si="0"/>
        <v>210.62</v>
      </c>
      <c r="I24" s="105">
        <f t="shared" si="1"/>
        <v>320</v>
      </c>
      <c r="J24" s="105">
        <f t="shared" si="2"/>
        <v>101.24</v>
      </c>
      <c r="K24" s="109">
        <f t="shared" si="3"/>
        <v>421.24</v>
      </c>
    </row>
    <row r="25" spans="1:11" ht="15" customHeight="1">
      <c r="A25" s="176" t="s">
        <v>98</v>
      </c>
      <c r="B25" s="7">
        <v>73976</v>
      </c>
      <c r="C25" s="164" t="s">
        <v>140</v>
      </c>
      <c r="D25" s="177" t="s">
        <v>5</v>
      </c>
      <c r="E25" s="196">
        <v>2</v>
      </c>
      <c r="F25" s="199">
        <v>271.10000000000002</v>
      </c>
      <c r="G25" s="199">
        <v>36.97</v>
      </c>
      <c r="H25" s="108">
        <f t="shared" si="0"/>
        <v>308.07000000000005</v>
      </c>
      <c r="I25" s="105">
        <f t="shared" si="1"/>
        <v>542.20000000000005</v>
      </c>
      <c r="J25" s="105">
        <f t="shared" si="2"/>
        <v>73.94</v>
      </c>
      <c r="K25" s="109">
        <f t="shared" si="3"/>
        <v>616.1400000000001</v>
      </c>
    </row>
    <row r="26" spans="1:11" ht="29.25" customHeight="1">
      <c r="A26" s="201" t="s">
        <v>99</v>
      </c>
      <c r="B26" s="202">
        <v>72947</v>
      </c>
      <c r="C26" s="200" t="s">
        <v>156</v>
      </c>
      <c r="D26" s="202" t="s">
        <v>37</v>
      </c>
      <c r="E26" s="203">
        <v>1455</v>
      </c>
      <c r="F26" s="204">
        <v>3.48</v>
      </c>
      <c r="G26" s="204">
        <v>5.54</v>
      </c>
      <c r="H26" s="204">
        <f t="shared" si="0"/>
        <v>9.02</v>
      </c>
      <c r="I26" s="204">
        <f t="shared" si="1"/>
        <v>5063.3999999999996</v>
      </c>
      <c r="J26" s="204">
        <f t="shared" si="2"/>
        <v>8060.7</v>
      </c>
      <c r="K26" s="205">
        <f t="shared" si="3"/>
        <v>13124.099999999999</v>
      </c>
    </row>
    <row r="27" spans="1:11" ht="15" customHeight="1">
      <c r="A27" s="176" t="s">
        <v>121</v>
      </c>
      <c r="B27" s="7" t="s">
        <v>135</v>
      </c>
      <c r="C27" s="172" t="s">
        <v>83</v>
      </c>
      <c r="D27" s="173" t="s">
        <v>5</v>
      </c>
      <c r="E27" s="197">
        <v>485</v>
      </c>
      <c r="F27" s="169">
        <v>20.8</v>
      </c>
      <c r="G27" s="105">
        <v>15.6</v>
      </c>
      <c r="H27" s="105">
        <f t="shared" si="0"/>
        <v>36.4</v>
      </c>
      <c r="I27" s="105">
        <f t="shared" si="1"/>
        <v>10088</v>
      </c>
      <c r="J27" s="105">
        <f t="shared" si="2"/>
        <v>7566</v>
      </c>
      <c r="K27" s="109">
        <f t="shared" si="3"/>
        <v>17654</v>
      </c>
    </row>
    <row r="28" spans="1:11" ht="15" customHeight="1">
      <c r="A28" s="176" t="s">
        <v>141</v>
      </c>
      <c r="B28" s="7" t="s">
        <v>135</v>
      </c>
      <c r="C28" s="188" t="s">
        <v>84</v>
      </c>
      <c r="D28" s="173" t="s">
        <v>82</v>
      </c>
      <c r="E28" s="197">
        <v>65</v>
      </c>
      <c r="F28" s="169">
        <v>13.25</v>
      </c>
      <c r="G28" s="105">
        <v>1.05</v>
      </c>
      <c r="H28" s="105">
        <f>F28+G28</f>
        <v>14.3</v>
      </c>
      <c r="I28" s="105">
        <f t="shared" si="1"/>
        <v>861.25</v>
      </c>
      <c r="J28" s="105">
        <f t="shared" si="2"/>
        <v>68.25</v>
      </c>
      <c r="K28" s="109">
        <f t="shared" si="3"/>
        <v>929.5</v>
      </c>
    </row>
    <row r="29" spans="1:11" ht="15" customHeight="1" thickBot="1">
      <c r="A29" s="233"/>
      <c r="B29" s="234"/>
      <c r="C29" s="235" t="s">
        <v>90</v>
      </c>
      <c r="D29" s="236"/>
      <c r="E29" s="237"/>
      <c r="F29" s="238"/>
      <c r="G29" s="238"/>
      <c r="H29" s="239"/>
      <c r="I29" s="239">
        <f>SUM(I14:I28)</f>
        <v>294982.72200000007</v>
      </c>
      <c r="J29" s="239">
        <f>SUM(J14:J28)</f>
        <v>55154.225999999995</v>
      </c>
      <c r="K29" s="240">
        <f>SUM(K14:K28)</f>
        <v>350136.94799999997</v>
      </c>
    </row>
    <row r="30" spans="1:11" ht="15" customHeight="1">
      <c r="A30" s="241" t="s">
        <v>87</v>
      </c>
      <c r="B30" s="242"/>
      <c r="C30" s="243" t="s">
        <v>123</v>
      </c>
      <c r="D30" s="244"/>
      <c r="E30" s="245"/>
      <c r="F30" s="246"/>
      <c r="G30" s="246"/>
      <c r="H30" s="216"/>
      <c r="I30" s="216"/>
      <c r="J30" s="216"/>
      <c r="K30" s="217"/>
    </row>
    <row r="31" spans="1:11" ht="15" customHeight="1">
      <c r="A31" s="176" t="s">
        <v>58</v>
      </c>
      <c r="B31" s="7">
        <v>73580</v>
      </c>
      <c r="C31" s="179" t="s">
        <v>95</v>
      </c>
      <c r="D31" s="107" t="s">
        <v>61</v>
      </c>
      <c r="E31" s="193">
        <v>187.45</v>
      </c>
      <c r="F31" s="106">
        <v>9.85</v>
      </c>
      <c r="G31" s="106">
        <v>1.52</v>
      </c>
      <c r="H31" s="105">
        <f t="shared" ref="H31:H36" si="4">F31+G31</f>
        <v>11.37</v>
      </c>
      <c r="I31" s="105">
        <f t="shared" ref="I31:I36" si="5">E31*F31</f>
        <v>1846.3824999999997</v>
      </c>
      <c r="J31" s="105">
        <f t="shared" ref="J31:J36" si="6">E31*G31</f>
        <v>284.92399999999998</v>
      </c>
      <c r="K31" s="109">
        <f t="shared" ref="K31:K36" si="7">SUM(I31:J31)</f>
        <v>2131.3064999999997</v>
      </c>
    </row>
    <row r="32" spans="1:11" ht="15" customHeight="1">
      <c r="A32" s="176" t="s">
        <v>59</v>
      </c>
      <c r="B32" s="7">
        <v>72881</v>
      </c>
      <c r="C32" s="179" t="s">
        <v>132</v>
      </c>
      <c r="D32" s="107" t="s">
        <v>62</v>
      </c>
      <c r="E32" s="193">
        <f>E31</f>
        <v>187.45</v>
      </c>
      <c r="F32" s="106">
        <v>11.71</v>
      </c>
      <c r="G32" s="106">
        <v>1.59</v>
      </c>
      <c r="H32" s="105">
        <f t="shared" si="4"/>
        <v>13.3</v>
      </c>
      <c r="I32" s="105">
        <f t="shared" si="5"/>
        <v>2195.0394999999999</v>
      </c>
      <c r="J32" s="105">
        <f t="shared" si="6"/>
        <v>298.0455</v>
      </c>
      <c r="K32" s="109">
        <f t="shared" si="7"/>
        <v>2493.085</v>
      </c>
    </row>
    <row r="33" spans="1:11" ht="15" customHeight="1">
      <c r="A33" s="176" t="s">
        <v>60</v>
      </c>
      <c r="B33" s="93" t="s">
        <v>86</v>
      </c>
      <c r="C33" s="179" t="s">
        <v>143</v>
      </c>
      <c r="D33" s="107" t="s">
        <v>61</v>
      </c>
      <c r="E33" s="193">
        <v>117.15</v>
      </c>
      <c r="F33" s="106">
        <v>107.44</v>
      </c>
      <c r="G33" s="106">
        <v>14.65</v>
      </c>
      <c r="H33" s="105">
        <f t="shared" si="4"/>
        <v>122.09</v>
      </c>
      <c r="I33" s="105">
        <f t="shared" si="5"/>
        <v>12586.596</v>
      </c>
      <c r="J33" s="105">
        <f t="shared" si="6"/>
        <v>1716.2475000000002</v>
      </c>
      <c r="K33" s="109">
        <f t="shared" si="7"/>
        <v>14302.843499999999</v>
      </c>
    </row>
    <row r="34" spans="1:11" ht="15" customHeight="1">
      <c r="A34" s="176" t="s">
        <v>77</v>
      </c>
      <c r="B34" s="180">
        <v>73710</v>
      </c>
      <c r="C34" s="179" t="s">
        <v>142</v>
      </c>
      <c r="D34" s="107" t="s">
        <v>61</v>
      </c>
      <c r="E34" s="193">
        <v>70.3</v>
      </c>
      <c r="F34" s="175">
        <v>92.85</v>
      </c>
      <c r="G34" s="175">
        <v>11.65</v>
      </c>
      <c r="H34" s="105">
        <f t="shared" si="4"/>
        <v>104.5</v>
      </c>
      <c r="I34" s="105">
        <f t="shared" si="5"/>
        <v>6527.3549999999996</v>
      </c>
      <c r="J34" s="105">
        <f t="shared" si="6"/>
        <v>818.995</v>
      </c>
      <c r="K34" s="109">
        <f t="shared" si="7"/>
        <v>7346.3499999999995</v>
      </c>
    </row>
    <row r="35" spans="1:11" ht="15" customHeight="1">
      <c r="A35" s="176" t="s">
        <v>144</v>
      </c>
      <c r="B35" s="120">
        <v>72842</v>
      </c>
      <c r="C35" s="165" t="s">
        <v>56</v>
      </c>
      <c r="D35" s="107" t="s">
        <v>62</v>
      </c>
      <c r="E35" s="193">
        <f>E33+E34</f>
        <v>187.45</v>
      </c>
      <c r="F35" s="106">
        <v>81.36</v>
      </c>
      <c r="G35" s="106">
        <v>11.12</v>
      </c>
      <c r="H35" s="105">
        <f t="shared" si="4"/>
        <v>92.48</v>
      </c>
      <c r="I35" s="105">
        <f t="shared" si="5"/>
        <v>15250.931999999999</v>
      </c>
      <c r="J35" s="105">
        <f t="shared" si="6"/>
        <v>2084.4439999999995</v>
      </c>
      <c r="K35" s="109">
        <f t="shared" si="7"/>
        <v>17335.375999999997</v>
      </c>
    </row>
    <row r="36" spans="1:11" ht="15" customHeight="1">
      <c r="A36" s="176" t="s">
        <v>145</v>
      </c>
      <c r="B36" s="7">
        <v>72945</v>
      </c>
      <c r="C36" s="178" t="s">
        <v>85</v>
      </c>
      <c r="D36" s="7" t="s">
        <v>8</v>
      </c>
      <c r="E36" s="193">
        <v>468.63</v>
      </c>
      <c r="F36" s="106">
        <v>4.05</v>
      </c>
      <c r="G36" s="106">
        <v>0.55000000000000004</v>
      </c>
      <c r="H36" s="105">
        <f t="shared" si="4"/>
        <v>4.5999999999999996</v>
      </c>
      <c r="I36" s="105">
        <f t="shared" si="5"/>
        <v>1897.9514999999999</v>
      </c>
      <c r="J36" s="105">
        <f t="shared" si="6"/>
        <v>257.74650000000003</v>
      </c>
      <c r="K36" s="109">
        <f t="shared" si="7"/>
        <v>2155.6979999999999</v>
      </c>
    </row>
    <row r="37" spans="1:11" ht="15" customHeight="1" thickBot="1">
      <c r="A37" s="247"/>
      <c r="B37" s="248"/>
      <c r="C37" s="249" t="s">
        <v>55</v>
      </c>
      <c r="D37" s="250"/>
      <c r="E37" s="251"/>
      <c r="F37" s="252"/>
      <c r="G37" s="252"/>
      <c r="H37" s="253"/>
      <c r="I37" s="253">
        <f>SUM(I31:I36)</f>
        <v>40304.256500000003</v>
      </c>
      <c r="J37" s="253">
        <f>SUM(J31:J36)</f>
        <v>5460.4024999999992</v>
      </c>
      <c r="K37" s="254">
        <f>SUM(K31:K36)</f>
        <v>45764.658999999992</v>
      </c>
    </row>
    <row r="38" spans="1:11" ht="15" customHeight="1">
      <c r="A38" s="241" t="s">
        <v>100</v>
      </c>
      <c r="B38" s="255"/>
      <c r="C38" s="243" t="s">
        <v>88</v>
      </c>
      <c r="D38" s="256"/>
      <c r="E38" s="214"/>
      <c r="F38" s="215"/>
      <c r="G38" s="215"/>
      <c r="H38" s="216"/>
      <c r="I38" s="216"/>
      <c r="J38" s="216"/>
      <c r="K38" s="217"/>
    </row>
    <row r="39" spans="1:11" ht="15" customHeight="1">
      <c r="A39" s="176" t="s">
        <v>106</v>
      </c>
      <c r="B39" s="7">
        <v>73580</v>
      </c>
      <c r="C39" s="179" t="s">
        <v>131</v>
      </c>
      <c r="D39" s="107" t="s">
        <v>61</v>
      </c>
      <c r="E39" s="193">
        <v>36</v>
      </c>
      <c r="F39" s="106">
        <v>9.85</v>
      </c>
      <c r="G39" s="106">
        <v>1.52</v>
      </c>
      <c r="H39" s="105">
        <f t="shared" ref="H39:H47" si="8">F39+G39</f>
        <v>11.37</v>
      </c>
      <c r="I39" s="105">
        <f t="shared" ref="I39:I47" si="9">E39*F39</f>
        <v>354.59999999999997</v>
      </c>
      <c r="J39" s="105">
        <f t="shared" ref="J39:J47" si="10">E39*G39</f>
        <v>54.72</v>
      </c>
      <c r="K39" s="109">
        <f t="shared" ref="K39:K47" si="11">SUM(I39:J39)</f>
        <v>409.31999999999994</v>
      </c>
    </row>
    <row r="40" spans="1:11" ht="15" customHeight="1">
      <c r="A40" s="176" t="s">
        <v>107</v>
      </c>
      <c r="B40" s="7">
        <v>72881</v>
      </c>
      <c r="C40" s="179" t="s">
        <v>132</v>
      </c>
      <c r="D40" s="107" t="s">
        <v>62</v>
      </c>
      <c r="E40" s="193">
        <f>E39</f>
        <v>36</v>
      </c>
      <c r="F40" s="106">
        <v>11.71</v>
      </c>
      <c r="G40" s="106">
        <v>1.59</v>
      </c>
      <c r="H40" s="105">
        <f t="shared" si="8"/>
        <v>13.3</v>
      </c>
      <c r="I40" s="105">
        <f t="shared" si="9"/>
        <v>421.56000000000006</v>
      </c>
      <c r="J40" s="105">
        <f t="shared" si="10"/>
        <v>57.24</v>
      </c>
      <c r="K40" s="109">
        <f t="shared" si="11"/>
        <v>478.80000000000007</v>
      </c>
    </row>
    <row r="41" spans="1:11" ht="15" customHeight="1">
      <c r="A41" s="176" t="s">
        <v>108</v>
      </c>
      <c r="B41" s="180">
        <v>73710</v>
      </c>
      <c r="C41" s="179" t="s">
        <v>148</v>
      </c>
      <c r="D41" s="107" t="s">
        <v>61</v>
      </c>
      <c r="E41" s="193">
        <v>1.2</v>
      </c>
      <c r="F41" s="175">
        <v>92.85</v>
      </c>
      <c r="G41" s="175">
        <v>11.65</v>
      </c>
      <c r="H41" s="105">
        <f t="shared" si="8"/>
        <v>104.5</v>
      </c>
      <c r="I41" s="105">
        <f t="shared" si="9"/>
        <v>111.41999999999999</v>
      </c>
      <c r="J41" s="105">
        <f t="shared" si="10"/>
        <v>13.98</v>
      </c>
      <c r="K41" s="109">
        <f t="shared" si="11"/>
        <v>125.39999999999999</v>
      </c>
    </row>
    <row r="42" spans="1:11" ht="15" customHeight="1">
      <c r="A42" s="176" t="s">
        <v>109</v>
      </c>
      <c r="B42" s="93" t="s">
        <v>86</v>
      </c>
      <c r="C42" s="179" t="s">
        <v>149</v>
      </c>
      <c r="D42" s="107" t="s">
        <v>61</v>
      </c>
      <c r="E42" s="193">
        <v>9.6</v>
      </c>
      <c r="F42" s="106">
        <v>107.44</v>
      </c>
      <c r="G42" s="106">
        <v>14.65</v>
      </c>
      <c r="H42" s="105">
        <f t="shared" si="8"/>
        <v>122.09</v>
      </c>
      <c r="I42" s="105">
        <f t="shared" si="9"/>
        <v>1031.424</v>
      </c>
      <c r="J42" s="105">
        <f t="shared" si="10"/>
        <v>140.63999999999999</v>
      </c>
      <c r="K42" s="109">
        <f t="shared" si="11"/>
        <v>1172.0639999999999</v>
      </c>
    </row>
    <row r="43" spans="1:11" ht="15" customHeight="1">
      <c r="A43" s="176" t="s">
        <v>120</v>
      </c>
      <c r="B43" s="180">
        <v>73710</v>
      </c>
      <c r="C43" s="179" t="s">
        <v>150</v>
      </c>
      <c r="D43" s="107" t="s">
        <v>61</v>
      </c>
      <c r="E43" s="193">
        <v>20.399999999999999</v>
      </c>
      <c r="F43" s="175">
        <v>92.85</v>
      </c>
      <c r="G43" s="175">
        <v>11.65</v>
      </c>
      <c r="H43" s="105">
        <f t="shared" si="8"/>
        <v>104.5</v>
      </c>
      <c r="I43" s="105">
        <f t="shared" si="9"/>
        <v>1894.1399999999996</v>
      </c>
      <c r="J43" s="105">
        <f t="shared" si="10"/>
        <v>237.66</v>
      </c>
      <c r="K43" s="109">
        <f t="shared" si="11"/>
        <v>2131.7999999999997</v>
      </c>
    </row>
    <row r="44" spans="1:11" ht="15" customHeight="1">
      <c r="A44" s="176" t="s">
        <v>133</v>
      </c>
      <c r="B44" s="120">
        <v>72842</v>
      </c>
      <c r="C44" s="165" t="s">
        <v>56</v>
      </c>
      <c r="D44" s="107" t="s">
        <v>62</v>
      </c>
      <c r="E44" s="193">
        <f>E42+E43</f>
        <v>30</v>
      </c>
      <c r="F44" s="106">
        <v>81.36</v>
      </c>
      <c r="G44" s="106">
        <v>11.12</v>
      </c>
      <c r="H44" s="105">
        <f t="shared" si="8"/>
        <v>92.48</v>
      </c>
      <c r="I44" s="105">
        <f t="shared" si="9"/>
        <v>2440.8000000000002</v>
      </c>
      <c r="J44" s="105">
        <f t="shared" si="10"/>
        <v>333.59999999999997</v>
      </c>
      <c r="K44" s="109">
        <f t="shared" si="11"/>
        <v>2774.4</v>
      </c>
    </row>
    <row r="45" spans="1:11" ht="15" customHeight="1">
      <c r="A45" s="176" t="s">
        <v>146</v>
      </c>
      <c r="B45" s="121">
        <v>12576</v>
      </c>
      <c r="C45" s="165" t="s">
        <v>137</v>
      </c>
      <c r="D45" s="107" t="s">
        <v>37</v>
      </c>
      <c r="E45" s="193">
        <v>30</v>
      </c>
      <c r="F45" s="166">
        <v>71.45</v>
      </c>
      <c r="G45" s="166">
        <v>18.25</v>
      </c>
      <c r="H45" s="105">
        <f t="shared" si="8"/>
        <v>89.7</v>
      </c>
      <c r="I45" s="105">
        <f t="shared" si="9"/>
        <v>2143.5</v>
      </c>
      <c r="J45" s="105">
        <f t="shared" si="10"/>
        <v>547.5</v>
      </c>
      <c r="K45" s="109">
        <f t="shared" si="11"/>
        <v>2691</v>
      </c>
    </row>
    <row r="46" spans="1:11" ht="15" customHeight="1">
      <c r="A46" s="176" t="s">
        <v>147</v>
      </c>
      <c r="B46" s="121">
        <v>73724</v>
      </c>
      <c r="C46" s="189" t="s">
        <v>151</v>
      </c>
      <c r="D46" s="107" t="s">
        <v>37</v>
      </c>
      <c r="E46" s="193">
        <v>30</v>
      </c>
      <c r="F46" s="166">
        <v>6.15</v>
      </c>
      <c r="G46" s="166">
        <v>12.3</v>
      </c>
      <c r="H46" s="105">
        <f t="shared" si="8"/>
        <v>18.450000000000003</v>
      </c>
      <c r="I46" s="105">
        <f>E46*F46</f>
        <v>184.5</v>
      </c>
      <c r="J46" s="105">
        <f>E46*G46</f>
        <v>369</v>
      </c>
      <c r="K46" s="109">
        <f t="shared" si="11"/>
        <v>553.5</v>
      </c>
    </row>
    <row r="47" spans="1:11" ht="15" customHeight="1">
      <c r="A47" s="176" t="s">
        <v>152</v>
      </c>
      <c r="B47" s="7" t="s">
        <v>53</v>
      </c>
      <c r="C47" s="189" t="s">
        <v>78</v>
      </c>
      <c r="D47" s="7" t="s">
        <v>5</v>
      </c>
      <c r="E47" s="196">
        <v>4</v>
      </c>
      <c r="F47" s="166">
        <v>1199.69</v>
      </c>
      <c r="G47" s="166">
        <v>598.59</v>
      </c>
      <c r="H47" s="105">
        <f t="shared" si="8"/>
        <v>1798.2800000000002</v>
      </c>
      <c r="I47" s="105">
        <f t="shared" si="9"/>
        <v>4798.76</v>
      </c>
      <c r="J47" s="105">
        <f t="shared" si="10"/>
        <v>2394.36</v>
      </c>
      <c r="K47" s="109">
        <f t="shared" si="11"/>
        <v>7193.1200000000008</v>
      </c>
    </row>
    <row r="48" spans="1:11" ht="18" customHeight="1" thickBot="1">
      <c r="A48" s="257"/>
      <c r="B48" s="258"/>
      <c r="C48" s="259" t="s">
        <v>91</v>
      </c>
      <c r="D48" s="260"/>
      <c r="E48" s="261"/>
      <c r="F48" s="262"/>
      <c r="G48" s="262"/>
      <c r="H48" s="218"/>
      <c r="I48" s="219">
        <f>SUM(I39:I47)</f>
        <v>13380.704</v>
      </c>
      <c r="J48" s="263">
        <f>SUM(J39:J47)</f>
        <v>4148.7</v>
      </c>
      <c r="K48" s="264">
        <f>SUM(K39:K47)</f>
        <v>17529.404000000002</v>
      </c>
    </row>
    <row r="49" spans="1:11" ht="14.25" customHeight="1"/>
    <row r="50" spans="1:11" ht="14.25" customHeight="1">
      <c r="C50" s="76"/>
      <c r="E50" s="78"/>
      <c r="F50" s="77"/>
      <c r="J50" s="76"/>
    </row>
    <row r="51" spans="1:11" ht="14.25" customHeight="1">
      <c r="A51" s="79"/>
      <c r="B51" s="79"/>
      <c r="C51" s="1" t="s">
        <v>159</v>
      </c>
      <c r="F51" s="77"/>
      <c r="J51" s="76"/>
    </row>
    <row r="52" spans="1:11" ht="14.25" customHeight="1">
      <c r="C52" s="1" t="s">
        <v>158</v>
      </c>
    </row>
    <row r="53" spans="1:11" ht="14.25" customHeight="1">
      <c r="C53" s="207" t="s">
        <v>157</v>
      </c>
    </row>
    <row r="54" spans="1:11" ht="21.75" customHeight="1">
      <c r="A54" s="273" t="s">
        <v>29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</row>
    <row r="55" spans="1:11" ht="15">
      <c r="A55" s="82" t="s">
        <v>162</v>
      </c>
      <c r="B55" s="82"/>
    </row>
    <row r="56" spans="1:11" ht="15">
      <c r="A56" s="82" t="s">
        <v>163</v>
      </c>
      <c r="B56" s="82"/>
      <c r="C56" s="83"/>
      <c r="D56" s="84"/>
      <c r="E56" s="85"/>
      <c r="F56" s="86"/>
      <c r="G56" s="86"/>
      <c r="H56" s="86"/>
      <c r="I56" s="86"/>
      <c r="J56" s="85"/>
      <c r="K56" s="85"/>
    </row>
    <row r="57" spans="1:11" ht="15">
      <c r="A57" s="82" t="s">
        <v>164</v>
      </c>
      <c r="B57" s="82"/>
      <c r="C57" s="83"/>
      <c r="D57" s="84"/>
      <c r="E57" s="85"/>
      <c r="F57" s="86"/>
      <c r="G57" s="86"/>
      <c r="H57" s="86"/>
      <c r="I57" s="86"/>
      <c r="J57" s="85"/>
      <c r="K57" s="85"/>
    </row>
    <row r="58" spans="1:11" ht="15">
      <c r="A58" s="208" t="s">
        <v>165</v>
      </c>
      <c r="B58" s="82"/>
      <c r="C58" s="82" t="s">
        <v>166</v>
      </c>
      <c r="D58" s="84"/>
      <c r="E58" s="85"/>
      <c r="F58" s="86"/>
      <c r="G58" s="86"/>
      <c r="H58" s="86"/>
      <c r="I58" s="86"/>
      <c r="J58" s="85"/>
      <c r="K58" s="85"/>
    </row>
    <row r="59" spans="1:11" ht="15.75" thickBot="1">
      <c r="A59" s="1" t="s">
        <v>167</v>
      </c>
      <c r="B59" s="1"/>
      <c r="C59" s="83"/>
      <c r="D59" s="84"/>
      <c r="E59" s="85"/>
      <c r="F59" s="86"/>
      <c r="G59" s="86"/>
      <c r="H59" s="86"/>
      <c r="I59" s="86"/>
      <c r="J59" s="85"/>
      <c r="K59" s="85"/>
    </row>
    <row r="60" spans="1:11" ht="18" customHeight="1">
      <c r="A60" s="220" t="s">
        <v>101</v>
      </c>
      <c r="B60" s="213"/>
      <c r="C60" s="212" t="s">
        <v>89</v>
      </c>
      <c r="D60" s="213"/>
      <c r="E60" s="214"/>
      <c r="F60" s="215"/>
      <c r="G60" s="215"/>
      <c r="H60" s="216"/>
      <c r="I60" s="216"/>
      <c r="J60" s="216"/>
      <c r="K60" s="217"/>
    </row>
    <row r="61" spans="1:11" ht="15" customHeight="1">
      <c r="A61" s="163" t="s">
        <v>102</v>
      </c>
      <c r="B61" s="7">
        <v>73686</v>
      </c>
      <c r="C61" s="6" t="s">
        <v>129</v>
      </c>
      <c r="D61" s="7" t="s">
        <v>8</v>
      </c>
      <c r="E61" s="193">
        <v>15935</v>
      </c>
      <c r="F61" s="106">
        <v>1.07</v>
      </c>
      <c r="G61" s="106">
        <v>0.35</v>
      </c>
      <c r="H61" s="105">
        <f>F61+G61</f>
        <v>1.42</v>
      </c>
      <c r="I61" s="105">
        <f>E61*F61</f>
        <v>17050.45</v>
      </c>
      <c r="J61" s="105">
        <f>E61*G61</f>
        <v>5577.25</v>
      </c>
      <c r="K61" s="109">
        <f t="shared" ref="K61:K68" si="12">SUM(I61:J61)</f>
        <v>22627.7</v>
      </c>
    </row>
    <row r="62" spans="1:11" ht="15" customHeight="1">
      <c r="A62" s="163" t="s">
        <v>103</v>
      </c>
      <c r="B62" s="7" t="s">
        <v>135</v>
      </c>
      <c r="C62" s="179" t="s">
        <v>136</v>
      </c>
      <c r="D62" s="107" t="s">
        <v>61</v>
      </c>
      <c r="E62" s="193">
        <v>5.33</v>
      </c>
      <c r="F62" s="106">
        <v>7.46</v>
      </c>
      <c r="G62" s="106">
        <v>1.23</v>
      </c>
      <c r="H62" s="105">
        <f>F62+G62</f>
        <v>8.69</v>
      </c>
      <c r="I62" s="105">
        <f>E62*F62</f>
        <v>39.761800000000001</v>
      </c>
      <c r="J62" s="105">
        <f>E62*G62</f>
        <v>6.5559000000000003</v>
      </c>
      <c r="K62" s="109">
        <f>SUM(I62:J62)</f>
        <v>46.317700000000002</v>
      </c>
    </row>
    <row r="63" spans="1:11" ht="15" customHeight="1">
      <c r="A63" s="163" t="s">
        <v>104</v>
      </c>
      <c r="B63" s="7">
        <v>72881</v>
      </c>
      <c r="C63" s="179" t="s">
        <v>132</v>
      </c>
      <c r="D63" s="107" t="s">
        <v>62</v>
      </c>
      <c r="E63" s="193">
        <f>E62</f>
        <v>5.33</v>
      </c>
      <c r="F63" s="106">
        <v>11.71</v>
      </c>
      <c r="G63" s="106">
        <v>1.59</v>
      </c>
      <c r="H63" s="105">
        <f>F63+G63</f>
        <v>13.3</v>
      </c>
      <c r="I63" s="105">
        <f>E63*F63</f>
        <v>62.414300000000004</v>
      </c>
      <c r="J63" s="105">
        <f>E63*G63</f>
        <v>8.4747000000000003</v>
      </c>
      <c r="K63" s="109">
        <f>SUM(I63:J63)</f>
        <v>70.88900000000001</v>
      </c>
    </row>
    <row r="64" spans="1:11" ht="15" customHeight="1">
      <c r="A64" s="163" t="s">
        <v>105</v>
      </c>
      <c r="B64" s="177">
        <v>73806</v>
      </c>
      <c r="C64" s="164" t="s">
        <v>42</v>
      </c>
      <c r="D64" s="7" t="s">
        <v>8</v>
      </c>
      <c r="E64" s="193">
        <v>13150</v>
      </c>
      <c r="F64" s="106">
        <v>0.47</v>
      </c>
      <c r="G64" s="106">
        <v>0.4</v>
      </c>
      <c r="H64" s="105">
        <f t="shared" ref="H64:H77" si="13">F64+G64</f>
        <v>0.87</v>
      </c>
      <c r="I64" s="105">
        <f t="shared" ref="I64:I77" si="14">E64*F64</f>
        <v>6180.5</v>
      </c>
      <c r="J64" s="105">
        <f t="shared" ref="J64:J77" si="15">E64*G64</f>
        <v>5260</v>
      </c>
      <c r="K64" s="109">
        <f t="shared" si="12"/>
        <v>11440.5</v>
      </c>
    </row>
    <row r="65" spans="1:13" ht="15" customHeight="1">
      <c r="A65" s="163" t="s">
        <v>111</v>
      </c>
      <c r="B65" s="120">
        <v>72942</v>
      </c>
      <c r="C65" s="6" t="s">
        <v>79</v>
      </c>
      <c r="D65" s="7" t="s">
        <v>8</v>
      </c>
      <c r="E65" s="193">
        <f>E64</f>
        <v>13150</v>
      </c>
      <c r="F65" s="167">
        <v>1.1399999999999999</v>
      </c>
      <c r="G65" s="167">
        <v>0.2</v>
      </c>
      <c r="H65" s="105">
        <f t="shared" si="13"/>
        <v>1.3399999999999999</v>
      </c>
      <c r="I65" s="105">
        <f t="shared" si="14"/>
        <v>14990.999999999998</v>
      </c>
      <c r="J65" s="105">
        <f t="shared" si="15"/>
        <v>2630</v>
      </c>
      <c r="K65" s="109">
        <f t="shared" si="12"/>
        <v>17621</v>
      </c>
    </row>
    <row r="66" spans="1:13" ht="15" customHeight="1">
      <c r="A66" s="163" t="s">
        <v>112</v>
      </c>
      <c r="B66" s="120">
        <v>72965</v>
      </c>
      <c r="C66" s="6" t="s">
        <v>80</v>
      </c>
      <c r="D66" s="7" t="s">
        <v>43</v>
      </c>
      <c r="E66" s="193">
        <f>E65*0.02*2.4</f>
        <v>631.19999999999993</v>
      </c>
      <c r="F66" s="105">
        <v>183.02</v>
      </c>
      <c r="G66" s="105">
        <v>24.96</v>
      </c>
      <c r="H66" s="105">
        <f t="shared" si="13"/>
        <v>207.98000000000002</v>
      </c>
      <c r="I66" s="105">
        <f t="shared" si="14"/>
        <v>115522.22399999999</v>
      </c>
      <c r="J66" s="105">
        <f t="shared" si="15"/>
        <v>15754.751999999999</v>
      </c>
      <c r="K66" s="109">
        <f t="shared" si="12"/>
        <v>131276.976</v>
      </c>
    </row>
    <row r="67" spans="1:13" ht="15" customHeight="1">
      <c r="A67" s="163" t="s">
        <v>113</v>
      </c>
      <c r="B67" s="120">
        <v>72942</v>
      </c>
      <c r="C67" s="6" t="s">
        <v>46</v>
      </c>
      <c r="D67" s="7" t="s">
        <v>8</v>
      </c>
      <c r="E67" s="193">
        <f>E65</f>
        <v>13150</v>
      </c>
      <c r="F67" s="167">
        <v>1.1399999999999999</v>
      </c>
      <c r="G67" s="167">
        <v>0.2</v>
      </c>
      <c r="H67" s="105">
        <f t="shared" si="13"/>
        <v>1.3399999999999999</v>
      </c>
      <c r="I67" s="105">
        <f t="shared" si="14"/>
        <v>14990.999999999998</v>
      </c>
      <c r="J67" s="105">
        <f t="shared" si="15"/>
        <v>2630</v>
      </c>
      <c r="K67" s="109">
        <f t="shared" si="12"/>
        <v>17621</v>
      </c>
    </row>
    <row r="68" spans="1:13" ht="15" customHeight="1">
      <c r="A68" s="163" t="s">
        <v>114</v>
      </c>
      <c r="B68" s="120">
        <v>72965</v>
      </c>
      <c r="C68" s="6" t="s">
        <v>81</v>
      </c>
      <c r="D68" s="7" t="s">
        <v>43</v>
      </c>
      <c r="E68" s="193">
        <f>E67*0.03*2.4</f>
        <v>946.8</v>
      </c>
      <c r="F68" s="105">
        <v>183.02</v>
      </c>
      <c r="G68" s="105">
        <v>24.96</v>
      </c>
      <c r="H68" s="105">
        <f t="shared" si="13"/>
        <v>207.98000000000002</v>
      </c>
      <c r="I68" s="105">
        <f t="shared" si="14"/>
        <v>173283.33600000001</v>
      </c>
      <c r="J68" s="105">
        <f t="shared" si="15"/>
        <v>23632.128000000001</v>
      </c>
      <c r="K68" s="109">
        <f t="shared" si="12"/>
        <v>196915.46400000001</v>
      </c>
    </row>
    <row r="69" spans="1:13" ht="15" customHeight="1">
      <c r="A69" s="163" t="s">
        <v>115</v>
      </c>
      <c r="B69" s="120">
        <v>72965</v>
      </c>
      <c r="C69" s="6" t="s">
        <v>134</v>
      </c>
      <c r="D69" s="7" t="s">
        <v>43</v>
      </c>
      <c r="E69" s="193">
        <v>21.31</v>
      </c>
      <c r="F69" s="105">
        <v>183.02</v>
      </c>
      <c r="G69" s="105">
        <v>24.96</v>
      </c>
      <c r="H69" s="105">
        <f>F69+G69</f>
        <v>207.98000000000002</v>
      </c>
      <c r="I69" s="105">
        <f>E69*F69</f>
        <v>3900.1561999999999</v>
      </c>
      <c r="J69" s="105">
        <f>E69*G69</f>
        <v>531.89760000000001</v>
      </c>
      <c r="K69" s="109">
        <f>SUM(I69:J69)</f>
        <v>4432.0537999999997</v>
      </c>
    </row>
    <row r="70" spans="1:13" ht="15" customHeight="1">
      <c r="A70" s="163" t="s">
        <v>116</v>
      </c>
      <c r="B70" s="120">
        <v>72842</v>
      </c>
      <c r="C70" s="6" t="s">
        <v>49</v>
      </c>
      <c r="D70" s="7" t="s">
        <v>43</v>
      </c>
      <c r="E70" s="193">
        <f>E66+E68+E69</f>
        <v>1599.31</v>
      </c>
      <c r="F70" s="105">
        <v>76.03</v>
      </c>
      <c r="G70" s="105">
        <v>10.37</v>
      </c>
      <c r="H70" s="105">
        <f t="shared" si="13"/>
        <v>86.4</v>
      </c>
      <c r="I70" s="105">
        <f t="shared" si="14"/>
        <v>121595.5393</v>
      </c>
      <c r="J70" s="105">
        <f t="shared" si="15"/>
        <v>16584.844699999998</v>
      </c>
      <c r="K70" s="109">
        <f>SUM(I70:J70)</f>
        <v>138180.38399999999</v>
      </c>
    </row>
    <row r="71" spans="1:13" ht="15" customHeight="1">
      <c r="A71" s="163" t="s">
        <v>117</v>
      </c>
      <c r="B71" s="120">
        <v>72846</v>
      </c>
      <c r="C71" s="6" t="s">
        <v>54</v>
      </c>
      <c r="D71" s="107" t="s">
        <v>43</v>
      </c>
      <c r="E71" s="193">
        <f>E70</f>
        <v>1599.31</v>
      </c>
      <c r="F71" s="108">
        <v>2.75</v>
      </c>
      <c r="G71" s="108">
        <v>0.38</v>
      </c>
      <c r="H71" s="105">
        <f t="shared" si="13"/>
        <v>3.13</v>
      </c>
      <c r="I71" s="105">
        <f t="shared" si="14"/>
        <v>4398.1025</v>
      </c>
      <c r="J71" s="105">
        <f t="shared" si="15"/>
        <v>607.73779999999999</v>
      </c>
      <c r="K71" s="109">
        <f t="shared" ref="K71:K77" si="16">SUM(I71:J71)</f>
        <v>5005.8402999999998</v>
      </c>
    </row>
    <row r="72" spans="1:13" ht="15" customHeight="1">
      <c r="A72" s="163" t="s">
        <v>118</v>
      </c>
      <c r="B72" s="7">
        <v>74209</v>
      </c>
      <c r="C72" s="6" t="s">
        <v>33</v>
      </c>
      <c r="D72" s="93" t="s">
        <v>5</v>
      </c>
      <c r="E72" s="193">
        <v>1</v>
      </c>
      <c r="F72" s="105">
        <v>726.32</v>
      </c>
      <c r="G72" s="105">
        <v>200</v>
      </c>
      <c r="H72" s="105">
        <f t="shared" si="13"/>
        <v>926.32</v>
      </c>
      <c r="I72" s="105">
        <f t="shared" si="14"/>
        <v>726.32</v>
      </c>
      <c r="J72" s="105">
        <f t="shared" si="15"/>
        <v>200</v>
      </c>
      <c r="K72" s="109">
        <f t="shared" si="16"/>
        <v>926.32</v>
      </c>
    </row>
    <row r="73" spans="1:13" ht="15" customHeight="1">
      <c r="A73" s="163" t="s">
        <v>119</v>
      </c>
      <c r="B73" s="7" t="s">
        <v>53</v>
      </c>
      <c r="C73" s="6" t="s">
        <v>45</v>
      </c>
      <c r="D73" s="7" t="s">
        <v>5</v>
      </c>
      <c r="E73" s="196">
        <v>17</v>
      </c>
      <c r="F73" s="105">
        <v>323.75</v>
      </c>
      <c r="G73" s="105">
        <v>85</v>
      </c>
      <c r="H73" s="105">
        <f t="shared" si="13"/>
        <v>408.75</v>
      </c>
      <c r="I73" s="105">
        <f t="shared" si="14"/>
        <v>5503.75</v>
      </c>
      <c r="J73" s="105">
        <f t="shared" si="15"/>
        <v>1445</v>
      </c>
      <c r="K73" s="109">
        <f t="shared" si="16"/>
        <v>6948.75</v>
      </c>
    </row>
    <row r="74" spans="1:13" ht="15" customHeight="1">
      <c r="A74" s="163" t="s">
        <v>139</v>
      </c>
      <c r="B74" s="7" t="s">
        <v>53</v>
      </c>
      <c r="C74" s="164" t="s">
        <v>138</v>
      </c>
      <c r="D74" s="7" t="s">
        <v>5</v>
      </c>
      <c r="E74" s="196">
        <v>13</v>
      </c>
      <c r="F74" s="199">
        <v>97.5</v>
      </c>
      <c r="G74" s="199">
        <v>16.87</v>
      </c>
      <c r="H74" s="108">
        <f t="shared" si="13"/>
        <v>114.37</v>
      </c>
      <c r="I74" s="105">
        <f t="shared" si="14"/>
        <v>1267.5</v>
      </c>
      <c r="J74" s="105">
        <f t="shared" si="15"/>
        <v>219.31</v>
      </c>
      <c r="K74" s="109">
        <f t="shared" si="16"/>
        <v>1486.81</v>
      </c>
    </row>
    <row r="75" spans="1:13" ht="15" customHeight="1">
      <c r="A75" s="163" t="s">
        <v>153</v>
      </c>
      <c r="B75" s="7">
        <v>72947</v>
      </c>
      <c r="C75" s="6" t="s">
        <v>130</v>
      </c>
      <c r="D75" s="7" t="s">
        <v>8</v>
      </c>
      <c r="E75" s="196">
        <v>257.7</v>
      </c>
      <c r="F75" s="105">
        <v>14.35</v>
      </c>
      <c r="G75" s="105">
        <v>5.18</v>
      </c>
      <c r="H75" s="105">
        <f t="shared" si="13"/>
        <v>19.53</v>
      </c>
      <c r="I75" s="105">
        <f t="shared" si="14"/>
        <v>3697.9949999999999</v>
      </c>
      <c r="J75" s="105">
        <f t="shared" si="15"/>
        <v>1334.886</v>
      </c>
      <c r="K75" s="109">
        <f t="shared" si="16"/>
        <v>5032.8809999999994</v>
      </c>
    </row>
    <row r="76" spans="1:13" ht="15" customHeight="1">
      <c r="A76" s="163" t="s">
        <v>154</v>
      </c>
      <c r="B76" s="7" t="s">
        <v>135</v>
      </c>
      <c r="C76" s="170" t="s">
        <v>44</v>
      </c>
      <c r="D76" s="171" t="s">
        <v>5</v>
      </c>
      <c r="E76" s="198">
        <v>3</v>
      </c>
      <c r="F76" s="105">
        <v>183.45</v>
      </c>
      <c r="G76" s="105">
        <v>109.15</v>
      </c>
      <c r="H76" s="105">
        <f t="shared" si="13"/>
        <v>292.60000000000002</v>
      </c>
      <c r="I76" s="105">
        <f t="shared" si="14"/>
        <v>550.34999999999991</v>
      </c>
      <c r="J76" s="105">
        <f t="shared" si="15"/>
        <v>327.45000000000005</v>
      </c>
      <c r="K76" s="109">
        <f t="shared" si="16"/>
        <v>877.8</v>
      </c>
      <c r="M76" s="81"/>
    </row>
    <row r="77" spans="1:13" ht="15" customHeight="1" thickBot="1">
      <c r="A77" s="221" t="s">
        <v>155</v>
      </c>
      <c r="B77" s="177">
        <v>72947</v>
      </c>
      <c r="C77" s="164" t="s">
        <v>50</v>
      </c>
      <c r="D77" s="177" t="s">
        <v>37</v>
      </c>
      <c r="E77" s="222">
        <v>1455</v>
      </c>
      <c r="F77" s="223">
        <v>1.57</v>
      </c>
      <c r="G77" s="223">
        <v>2.5299999999999998</v>
      </c>
      <c r="H77" s="223">
        <f t="shared" si="13"/>
        <v>4.0999999999999996</v>
      </c>
      <c r="I77" s="223">
        <f t="shared" si="14"/>
        <v>2284.35</v>
      </c>
      <c r="J77" s="223">
        <f t="shared" si="15"/>
        <v>3681.1499999999996</v>
      </c>
      <c r="K77" s="224">
        <f t="shared" si="16"/>
        <v>5965.5</v>
      </c>
      <c r="M77" s="192"/>
    </row>
    <row r="78" spans="1:13" ht="18" customHeight="1" thickBot="1">
      <c r="A78" s="225"/>
      <c r="B78" s="226"/>
      <c r="C78" s="227" t="s">
        <v>125</v>
      </c>
      <c r="D78" s="226"/>
      <c r="E78" s="228"/>
      <c r="F78" s="229"/>
      <c r="G78" s="230"/>
      <c r="H78" s="230"/>
      <c r="I78" s="231">
        <f>SUM(I61:I77)</f>
        <v>486044.74909999996</v>
      </c>
      <c r="J78" s="231">
        <f>SUM(J61:J77)</f>
        <v>80431.436699999991</v>
      </c>
      <c r="K78" s="232">
        <f>SUM(K61:K77)</f>
        <v>566476.18580000009</v>
      </c>
      <c r="M78" s="192"/>
    </row>
    <row r="79" spans="1:13" ht="20.100000000000001" customHeight="1" thickBot="1">
      <c r="A79" s="271" t="s">
        <v>32</v>
      </c>
      <c r="B79" s="272"/>
      <c r="C79" s="272"/>
      <c r="D79" s="272"/>
      <c r="E79" s="272"/>
      <c r="F79" s="272"/>
      <c r="G79" s="209"/>
      <c r="H79" s="209"/>
      <c r="I79" s="210">
        <f>I78+I48+I37+I29</f>
        <v>834712.43160000001</v>
      </c>
      <c r="J79" s="210">
        <f>J78+J48+J37+J29</f>
        <v>145194.76519999997</v>
      </c>
      <c r="K79" s="211">
        <f>K78+K48+K37+K29</f>
        <v>979907.19680000003</v>
      </c>
    </row>
    <row r="80" spans="1:13">
      <c r="A80" s="87"/>
      <c r="B80" s="87"/>
      <c r="C80" s="87"/>
      <c r="D80" s="87"/>
      <c r="E80" s="88"/>
      <c r="F80" s="89"/>
      <c r="G80" s="89"/>
      <c r="H80" s="89"/>
      <c r="I80" s="89"/>
      <c r="J80" s="89"/>
      <c r="K80" s="89"/>
    </row>
    <row r="81" spans="1:11">
      <c r="A81" s="3" t="s">
        <v>169</v>
      </c>
      <c r="B81" s="3"/>
      <c r="C81" s="2"/>
      <c r="D81" s="87"/>
      <c r="E81" s="88"/>
      <c r="F81" s="89"/>
      <c r="G81" s="89"/>
      <c r="H81" s="89"/>
      <c r="I81" s="89"/>
      <c r="J81" s="98"/>
      <c r="K81" s="98"/>
    </row>
    <row r="82" spans="1:11">
      <c r="A82" s="3"/>
      <c r="B82" s="3"/>
      <c r="C82" s="2"/>
      <c r="D82" s="87"/>
      <c r="E82" s="88"/>
      <c r="F82" s="89"/>
      <c r="G82" s="89"/>
      <c r="H82" s="89"/>
      <c r="I82" s="89"/>
      <c r="J82" s="98"/>
      <c r="K82" s="89"/>
    </row>
    <row r="83" spans="1:11">
      <c r="A83" s="3"/>
      <c r="B83" s="3"/>
      <c r="C83" s="95"/>
      <c r="D83" s="87"/>
      <c r="E83" s="88"/>
      <c r="F83" s="89"/>
      <c r="G83" s="89"/>
      <c r="H83" s="89"/>
      <c r="I83" s="89"/>
      <c r="J83" s="98"/>
      <c r="K83" s="168"/>
    </row>
    <row r="84" spans="1:11">
      <c r="A84" s="3"/>
      <c r="B84" s="3"/>
      <c r="C84" s="2"/>
      <c r="D84" s="87"/>
      <c r="E84" s="88"/>
      <c r="F84" s="89"/>
      <c r="G84" s="89"/>
      <c r="H84" s="89"/>
      <c r="I84" s="89"/>
      <c r="J84" s="98"/>
      <c r="K84" s="99"/>
    </row>
    <row r="85" spans="1:11">
      <c r="A85" s="3"/>
      <c r="B85" s="3"/>
      <c r="C85" s="4"/>
      <c r="D85" s="87"/>
      <c r="E85" s="88"/>
      <c r="F85" s="89"/>
      <c r="G85" s="89"/>
      <c r="H85" s="89"/>
      <c r="I85" s="89"/>
      <c r="J85" s="89"/>
      <c r="K85" s="90"/>
    </row>
    <row r="86" spans="1:11">
      <c r="A86" s="3"/>
      <c r="B86" s="3"/>
      <c r="C86" s="4"/>
      <c r="D86" s="87"/>
      <c r="E86" s="88"/>
      <c r="F86" s="89"/>
      <c r="G86" s="89"/>
      <c r="H86" s="89"/>
      <c r="I86" s="89"/>
      <c r="J86" s="89"/>
      <c r="K86" s="90"/>
    </row>
    <row r="87" spans="1:11">
      <c r="A87" s="3"/>
      <c r="B87" s="3"/>
      <c r="C87" s="4"/>
      <c r="D87" s="87"/>
      <c r="E87" s="88"/>
      <c r="F87" s="89"/>
      <c r="G87" s="89"/>
      <c r="H87" s="89"/>
      <c r="I87" s="89"/>
      <c r="J87" s="89"/>
      <c r="K87" s="90"/>
    </row>
    <row r="88" spans="1:11">
      <c r="A88" s="87"/>
      <c r="B88" s="87"/>
      <c r="C88" s="87"/>
      <c r="D88" s="87"/>
      <c r="E88" s="88"/>
      <c r="F88" s="89"/>
      <c r="G88" s="89"/>
      <c r="H88" s="89"/>
      <c r="I88" s="89"/>
      <c r="J88" s="89"/>
      <c r="K88" s="89"/>
    </row>
    <row r="89" spans="1:11">
      <c r="A89" s="87"/>
      <c r="B89" s="87"/>
      <c r="C89" s="87"/>
      <c r="D89" s="87"/>
      <c r="E89" s="88"/>
      <c r="F89" s="89"/>
      <c r="G89" s="89"/>
      <c r="H89" s="89"/>
      <c r="I89" s="89"/>
      <c r="J89" s="89"/>
    </row>
    <row r="90" spans="1:11">
      <c r="A90" s="87"/>
      <c r="B90" s="87"/>
      <c r="C90" s="87"/>
      <c r="D90" s="87"/>
      <c r="E90" s="88"/>
      <c r="F90" s="89"/>
      <c r="G90" s="89"/>
      <c r="H90" s="89"/>
      <c r="I90" s="89"/>
      <c r="J90" s="89"/>
      <c r="K90" s="89"/>
    </row>
    <row r="92" spans="1:11">
      <c r="C92" s="190"/>
    </row>
    <row r="93" spans="1:11">
      <c r="C93" s="190"/>
    </row>
    <row r="94" spans="1:11">
      <c r="C94" s="190"/>
    </row>
    <row r="95" spans="1:11">
      <c r="C95" s="190"/>
    </row>
    <row r="96" spans="1:11">
      <c r="C96" s="191"/>
    </row>
  </sheetData>
  <mergeCells count="5">
    <mergeCell ref="F12:H12"/>
    <mergeCell ref="I12:J12"/>
    <mergeCell ref="A79:F79"/>
    <mergeCell ref="A6:K6"/>
    <mergeCell ref="A54:K54"/>
  </mergeCells>
  <phoneticPr fontId="15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67" orientation="landscape" r:id="rId1"/>
  <headerFooter alignWithMargins="0"/>
  <rowBreaks count="1" manualBreakCount="1">
    <brk id="48" max="10" man="1"/>
  </rowBreaks>
  <ignoredErrors>
    <ignoredError sqref="K7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5"/>
  <sheetViews>
    <sheetView tabSelected="1" zoomScaleSheetLayoutView="130" workbookViewId="0">
      <selection activeCell="D31" sqref="D31"/>
    </sheetView>
  </sheetViews>
  <sheetFormatPr defaultRowHeight="12"/>
  <cols>
    <col min="1" max="1" width="11.85546875" style="13" customWidth="1"/>
    <col min="2" max="2" width="55" style="13" customWidth="1"/>
    <col min="3" max="3" width="17.42578125" style="13" customWidth="1"/>
    <col min="4" max="4" width="7.7109375" style="71" customWidth="1"/>
    <col min="5" max="5" width="2" style="72" hidden="1" customWidth="1"/>
    <col min="6" max="6" width="8.140625" style="13" customWidth="1"/>
    <col min="7" max="7" width="8.7109375" style="13" customWidth="1"/>
    <col min="8" max="8" width="8.42578125" style="13" customWidth="1"/>
    <col min="9" max="9" width="8.7109375" style="13" customWidth="1"/>
    <col min="10" max="10" width="7.85546875" style="13" customWidth="1"/>
    <col min="11" max="11" width="8.7109375" style="13" customWidth="1"/>
    <col min="12" max="12" width="7.7109375" style="70" hidden="1" customWidth="1"/>
    <col min="13" max="19" width="7.7109375" style="13" hidden="1" customWidth="1"/>
    <col min="20" max="20" width="7.7109375" style="14" hidden="1" customWidth="1"/>
    <col min="21" max="25" width="7.7109375" style="13" hidden="1" customWidth="1"/>
    <col min="26" max="30" width="11.42578125" style="13" hidden="1" customWidth="1"/>
    <col min="31" max="76" width="11.42578125" style="13" customWidth="1"/>
    <col min="77" max="16384" width="9.140625" style="13"/>
  </cols>
  <sheetData>
    <row r="1" spans="1:25" ht="12.75">
      <c r="A1" s="76"/>
      <c r="B1" s="76"/>
      <c r="C1" s="81"/>
    </row>
    <row r="2" spans="1:25" ht="12.75">
      <c r="A2" s="76"/>
      <c r="B2" s="76"/>
      <c r="C2" s="76"/>
    </row>
    <row r="3" spans="1:25" ht="15">
      <c r="A3" s="79"/>
      <c r="B3" s="1" t="s">
        <v>159</v>
      </c>
    </row>
    <row r="4" spans="1:25" ht="15">
      <c r="A4" s="76"/>
      <c r="B4" s="1" t="s">
        <v>158</v>
      </c>
    </row>
    <row r="5" spans="1:25" ht="15">
      <c r="A5" s="76"/>
      <c r="B5" s="207" t="s">
        <v>157</v>
      </c>
    </row>
    <row r="7" spans="1:25" ht="20.100000000000001" customHeight="1">
      <c r="A7" s="8" t="s">
        <v>11</v>
      </c>
      <c r="B7" s="9"/>
      <c r="C7" s="10"/>
      <c r="D7" s="10"/>
      <c r="E7" s="11"/>
      <c r="F7" s="11"/>
      <c r="G7" s="11"/>
      <c r="H7" s="11"/>
      <c r="I7" s="11"/>
      <c r="J7" s="11"/>
      <c r="K7" s="11"/>
      <c r="L7" s="12"/>
      <c r="M7" s="9"/>
    </row>
    <row r="8" spans="1:25" ht="18" customHeight="1">
      <c r="A8" s="82" t="s">
        <v>162</v>
      </c>
      <c r="B8" s="82"/>
      <c r="C8" s="81"/>
      <c r="D8" s="16"/>
      <c r="E8" s="17"/>
      <c r="F8" s="15"/>
      <c r="G8" s="15"/>
      <c r="H8" s="15"/>
      <c r="I8" s="15"/>
      <c r="J8" s="15"/>
      <c r="K8" s="15"/>
      <c r="L8" s="18"/>
      <c r="M8" s="15"/>
    </row>
    <row r="9" spans="1:25" ht="18" customHeight="1">
      <c r="A9" s="82" t="s">
        <v>163</v>
      </c>
      <c r="B9" s="82"/>
      <c r="C9" s="83"/>
      <c r="D9" s="16"/>
      <c r="E9" s="17"/>
      <c r="F9" s="15"/>
      <c r="G9" s="15"/>
      <c r="H9" s="15"/>
      <c r="I9" s="15"/>
      <c r="J9" s="15"/>
      <c r="K9" s="15"/>
      <c r="L9" s="18"/>
      <c r="M9" s="15"/>
      <c r="O9" s="15"/>
    </row>
    <row r="10" spans="1:25" ht="18" customHeight="1">
      <c r="A10" s="82" t="s">
        <v>164</v>
      </c>
      <c r="B10" s="82"/>
      <c r="C10" s="83"/>
      <c r="D10" s="16"/>
      <c r="E10" s="17"/>
      <c r="F10" s="15"/>
      <c r="G10" s="15"/>
      <c r="H10" s="15"/>
      <c r="I10" s="15"/>
      <c r="J10" s="15"/>
      <c r="K10" s="15"/>
      <c r="L10" s="18"/>
      <c r="M10" s="15"/>
    </row>
    <row r="11" spans="1:25" ht="18" customHeight="1" thickBot="1">
      <c r="A11" s="208" t="s">
        <v>165</v>
      </c>
      <c r="B11" s="82" t="s">
        <v>166</v>
      </c>
      <c r="D11" s="16"/>
      <c r="E11" s="17"/>
      <c r="F11" s="15"/>
      <c r="G11" s="15"/>
      <c r="H11" s="15"/>
      <c r="I11" s="15"/>
      <c r="J11" s="15"/>
      <c r="K11" s="15"/>
      <c r="L11" s="18"/>
      <c r="M11" s="15"/>
    </row>
    <row r="12" spans="1:25" ht="18" customHeight="1">
      <c r="A12" s="100" t="s">
        <v>12</v>
      </c>
      <c r="B12" s="101" t="s">
        <v>13</v>
      </c>
      <c r="C12" s="101" t="s">
        <v>14</v>
      </c>
      <c r="D12" s="102" t="s">
        <v>15</v>
      </c>
      <c r="E12" s="102" t="s">
        <v>16</v>
      </c>
      <c r="F12" s="103" t="s">
        <v>34</v>
      </c>
      <c r="G12" s="101"/>
      <c r="H12" s="103" t="s">
        <v>35</v>
      </c>
      <c r="I12" s="101"/>
      <c r="J12" s="103" t="s">
        <v>36</v>
      </c>
      <c r="K12" s="104"/>
      <c r="L12" s="19" t="s">
        <v>17</v>
      </c>
      <c r="M12" s="20"/>
      <c r="N12" s="19" t="s">
        <v>18</v>
      </c>
      <c r="O12" s="21"/>
      <c r="P12" s="19" t="s">
        <v>19</v>
      </c>
      <c r="Q12" s="22"/>
      <c r="R12" s="19" t="s">
        <v>20</v>
      </c>
      <c r="S12" s="21"/>
      <c r="T12" s="23" t="s">
        <v>21</v>
      </c>
      <c r="U12" s="21"/>
      <c r="V12" s="24" t="s">
        <v>22</v>
      </c>
      <c r="W12" s="21"/>
      <c r="X12" s="24" t="s">
        <v>23</v>
      </c>
      <c r="Y12" s="22"/>
    </row>
    <row r="13" spans="1:25" ht="18" customHeight="1" thickBot="1">
      <c r="A13" s="25"/>
      <c r="B13" s="26" t="s">
        <v>24</v>
      </c>
      <c r="C13" s="26" t="s">
        <v>25</v>
      </c>
      <c r="D13" s="27" t="s">
        <v>26</v>
      </c>
      <c r="E13" s="27" t="s">
        <v>26</v>
      </c>
      <c r="F13" s="28" t="s">
        <v>27</v>
      </c>
      <c r="G13" s="28" t="s">
        <v>28</v>
      </c>
      <c r="H13" s="28" t="s">
        <v>27</v>
      </c>
      <c r="I13" s="28" t="s">
        <v>28</v>
      </c>
      <c r="J13" s="28" t="s">
        <v>27</v>
      </c>
      <c r="K13" s="29" t="s">
        <v>28</v>
      </c>
      <c r="L13" s="30" t="s">
        <v>27</v>
      </c>
      <c r="M13" s="31" t="s">
        <v>28</v>
      </c>
      <c r="N13" s="32" t="s">
        <v>27</v>
      </c>
      <c r="O13" s="31" t="s">
        <v>28</v>
      </c>
      <c r="P13" s="32" t="s">
        <v>27</v>
      </c>
      <c r="Q13" s="33" t="s">
        <v>28</v>
      </c>
      <c r="R13" s="32" t="s">
        <v>27</v>
      </c>
      <c r="S13" s="31" t="s">
        <v>28</v>
      </c>
      <c r="T13" s="34" t="s">
        <v>27</v>
      </c>
      <c r="U13" s="35" t="s">
        <v>28</v>
      </c>
      <c r="V13" s="35" t="s">
        <v>27</v>
      </c>
      <c r="W13" s="35" t="s">
        <v>28</v>
      </c>
      <c r="X13" s="35" t="s">
        <v>27</v>
      </c>
      <c r="Y13" s="36" t="s">
        <v>28</v>
      </c>
    </row>
    <row r="14" spans="1:25" ht="18" customHeight="1">
      <c r="A14" s="182">
        <v>1</v>
      </c>
      <c r="B14" s="187" t="s">
        <v>89</v>
      </c>
      <c r="C14" s="183"/>
      <c r="D14" s="184"/>
      <c r="E14" s="184"/>
      <c r="F14" s="185"/>
      <c r="G14" s="185"/>
      <c r="H14" s="185"/>
      <c r="I14" s="185"/>
      <c r="J14" s="185"/>
      <c r="K14" s="186"/>
      <c r="L14" s="30"/>
      <c r="M14" s="31"/>
      <c r="N14" s="32"/>
      <c r="O14" s="31"/>
      <c r="P14" s="32"/>
      <c r="Q14" s="33"/>
      <c r="R14" s="32"/>
      <c r="S14" s="31"/>
      <c r="T14" s="34"/>
      <c r="U14" s="35"/>
      <c r="V14" s="35"/>
      <c r="W14" s="35"/>
      <c r="X14" s="35"/>
      <c r="Y14" s="36"/>
    </row>
    <row r="15" spans="1:25" s="55" customFormat="1" ht="18" customHeight="1">
      <c r="A15" s="5" t="s">
        <v>6</v>
      </c>
      <c r="B15" s="6" t="s">
        <v>124</v>
      </c>
      <c r="C15" s="37">
        <f>'20 de Setembro'!K29</f>
        <v>350136.94799999997</v>
      </c>
      <c r="D15" s="38">
        <f>(C15/C$21)*100</f>
        <v>35.731643684566514</v>
      </c>
      <c r="E15" s="49"/>
      <c r="F15" s="50">
        <v>70</v>
      </c>
      <c r="G15" s="51">
        <f>F15+E15</f>
        <v>70</v>
      </c>
      <c r="H15" s="50">
        <v>25</v>
      </c>
      <c r="I15" s="39">
        <f>G15+H15</f>
        <v>95</v>
      </c>
      <c r="J15" s="50">
        <v>5</v>
      </c>
      <c r="K15" s="40">
        <f>I15+J15</f>
        <v>100</v>
      </c>
      <c r="L15" s="41"/>
      <c r="M15" s="42" t="e">
        <f>#REF!+L15</f>
        <v>#REF!</v>
      </c>
      <c r="N15" s="43"/>
      <c r="O15" s="42" t="e">
        <f>N15+M15</f>
        <v>#REF!</v>
      </c>
      <c r="P15" s="43"/>
      <c r="Q15" s="44" t="e">
        <f>O15+P15</f>
        <v>#REF!</v>
      </c>
      <c r="R15" s="43"/>
      <c r="S15" s="42" t="e">
        <f>Q15+R15</f>
        <v>#REF!</v>
      </c>
      <c r="T15" s="45"/>
      <c r="U15" s="52" t="e">
        <f>S15+T15</f>
        <v>#REF!</v>
      </c>
      <c r="V15" s="53"/>
      <c r="W15" s="52" t="e">
        <f>U15+V15</f>
        <v>#REF!</v>
      </c>
      <c r="X15" s="53"/>
      <c r="Y15" s="54" t="e">
        <f>W15+X15</f>
        <v>#REF!</v>
      </c>
    </row>
    <row r="16" spans="1:25" s="55" customFormat="1" ht="18" customHeight="1">
      <c r="A16" s="5" t="s">
        <v>7</v>
      </c>
      <c r="B16" s="6" t="s">
        <v>123</v>
      </c>
      <c r="C16" s="37">
        <f>'20 de Setembro'!K37</f>
        <v>45764.658999999992</v>
      </c>
      <c r="D16" s="38">
        <f>(C16/C$21)*100</f>
        <v>4.6703054278455927</v>
      </c>
      <c r="E16" s="49"/>
      <c r="F16" s="50">
        <v>100</v>
      </c>
      <c r="G16" s="51">
        <f>F16+E16</f>
        <v>100</v>
      </c>
      <c r="H16" s="50"/>
      <c r="I16" s="39">
        <f>G16+H16</f>
        <v>100</v>
      </c>
      <c r="J16" s="50"/>
      <c r="K16" s="40">
        <f>I16+J16</f>
        <v>100</v>
      </c>
      <c r="L16" s="41"/>
      <c r="M16" s="42"/>
      <c r="N16" s="43"/>
      <c r="O16" s="42"/>
      <c r="P16" s="43"/>
      <c r="Q16" s="44"/>
      <c r="R16" s="43"/>
      <c r="S16" s="42"/>
      <c r="T16" s="45"/>
      <c r="U16" s="52"/>
      <c r="V16" s="53"/>
      <c r="W16" s="52"/>
      <c r="X16" s="53"/>
      <c r="Y16" s="54"/>
    </row>
    <row r="17" spans="1:76" s="55" customFormat="1" ht="18" customHeight="1">
      <c r="A17" s="5" t="s">
        <v>9</v>
      </c>
      <c r="B17" s="6" t="s">
        <v>88</v>
      </c>
      <c r="C17" s="37">
        <f>'20 de Setembro'!K48</f>
        <v>17529.404000000002</v>
      </c>
      <c r="D17" s="38">
        <f>(C17/C$21)*100</f>
        <v>1.7888840960903536</v>
      </c>
      <c r="E17" s="49"/>
      <c r="F17" s="50">
        <v>100</v>
      </c>
      <c r="G17" s="51">
        <f>F17+E17</f>
        <v>100</v>
      </c>
      <c r="H17" s="50"/>
      <c r="I17" s="39">
        <f>G17+H17</f>
        <v>100</v>
      </c>
      <c r="J17" s="50"/>
      <c r="K17" s="40">
        <f>I17+J17</f>
        <v>100</v>
      </c>
      <c r="L17" s="41"/>
      <c r="M17" s="42"/>
      <c r="N17" s="43"/>
      <c r="O17" s="42"/>
      <c r="P17" s="43"/>
      <c r="Q17" s="44"/>
      <c r="R17" s="43"/>
      <c r="S17" s="42"/>
      <c r="T17" s="45"/>
      <c r="U17" s="52"/>
      <c r="V17" s="53"/>
      <c r="W17" s="52"/>
      <c r="X17" s="53"/>
      <c r="Y17" s="54"/>
    </row>
    <row r="18" spans="1:76" s="55" customFormat="1" ht="18" customHeight="1">
      <c r="A18" s="5" t="s">
        <v>38</v>
      </c>
      <c r="B18" s="6" t="s">
        <v>89</v>
      </c>
      <c r="C18" s="37">
        <f>'20 de Setembro'!K78</f>
        <v>566476.18580000009</v>
      </c>
      <c r="D18" s="38">
        <f>(C18/C$21)*100</f>
        <v>57.809166791497546</v>
      </c>
      <c r="E18" s="49"/>
      <c r="F18" s="50">
        <v>30</v>
      </c>
      <c r="G18" s="51">
        <f>F18+E18</f>
        <v>30</v>
      </c>
      <c r="H18" s="50">
        <v>50</v>
      </c>
      <c r="I18" s="39">
        <f>G18+H18</f>
        <v>80</v>
      </c>
      <c r="J18" s="50">
        <v>20</v>
      </c>
      <c r="K18" s="40">
        <f>I18+J18</f>
        <v>100</v>
      </c>
      <c r="L18" s="41"/>
      <c r="M18" s="42"/>
      <c r="N18" s="43"/>
      <c r="O18" s="42"/>
      <c r="P18" s="43"/>
      <c r="Q18" s="44"/>
      <c r="R18" s="43"/>
      <c r="S18" s="42"/>
      <c r="T18" s="45"/>
      <c r="U18" s="52"/>
      <c r="V18" s="53"/>
      <c r="W18" s="52"/>
      <c r="X18" s="53"/>
      <c r="Y18" s="54"/>
    </row>
    <row r="19" spans="1:76" ht="18" customHeight="1">
      <c r="A19" s="5"/>
      <c r="B19" s="170"/>
      <c r="C19" s="37"/>
      <c r="D19" s="38"/>
      <c r="E19" s="91"/>
      <c r="F19" s="92"/>
      <c r="G19" s="39"/>
      <c r="H19" s="92"/>
      <c r="I19" s="39"/>
      <c r="J19" s="92"/>
      <c r="K19" s="40"/>
      <c r="L19" s="41"/>
      <c r="M19" s="42"/>
      <c r="N19" s="43"/>
      <c r="O19" s="42"/>
      <c r="P19" s="43"/>
      <c r="Q19" s="44"/>
      <c r="R19" s="43"/>
      <c r="S19" s="42"/>
      <c r="T19" s="45"/>
      <c r="U19" s="46"/>
      <c r="V19" s="47"/>
      <c r="W19" s="46"/>
      <c r="X19" s="47"/>
      <c r="Y19" s="48"/>
    </row>
    <row r="20" spans="1:76" ht="18" customHeight="1" thickBot="1">
      <c r="A20" s="5"/>
      <c r="B20" s="164"/>
      <c r="C20" s="37"/>
      <c r="D20" s="38"/>
      <c r="E20" s="91"/>
      <c r="F20" s="92"/>
      <c r="G20" s="39"/>
      <c r="H20" s="92"/>
      <c r="I20" s="39"/>
      <c r="J20" s="92"/>
      <c r="K20" s="40"/>
      <c r="L20" s="41"/>
      <c r="M20" s="42"/>
      <c r="N20" s="43"/>
      <c r="O20" s="42"/>
      <c r="P20" s="43"/>
      <c r="Q20" s="44"/>
      <c r="R20" s="43"/>
      <c r="S20" s="42"/>
      <c r="T20" s="45"/>
      <c r="U20" s="46"/>
      <c r="V20" s="47"/>
      <c r="W20" s="46"/>
      <c r="X20" s="47"/>
      <c r="Y20" s="48"/>
    </row>
    <row r="21" spans="1:76" s="65" customFormat="1" ht="18" customHeight="1" thickBot="1">
      <c r="A21" s="57" t="s">
        <v>4</v>
      </c>
      <c r="B21" s="58"/>
      <c r="C21" s="59">
        <f>SUM(C15:C20)</f>
        <v>979907.19680000003</v>
      </c>
      <c r="D21" s="94">
        <f>SUM(D15:D20)</f>
        <v>100</v>
      </c>
      <c r="E21" s="60">
        <f>SUMPRODUCT(E15:E20,$D$15:$D$20)/100</f>
        <v>0</v>
      </c>
      <c r="F21" s="61">
        <f>SUMPRODUCT(F15:F20,$D$15:$D$20)/100</f>
        <v>48.814090140581776</v>
      </c>
      <c r="G21" s="62">
        <f>F21+E21</f>
        <v>48.814090140581776</v>
      </c>
      <c r="H21" s="61">
        <f>SUMPRODUCT(H15:H20,$D$15:$D$20)/100</f>
        <v>37.8374943168904</v>
      </c>
      <c r="I21" s="62">
        <f>H21+G21</f>
        <v>86.651584457472183</v>
      </c>
      <c r="J21" s="61">
        <f>SUMPRODUCT(J15:J20,$D$15:$D$20)/100</f>
        <v>13.348415542527835</v>
      </c>
      <c r="K21" s="64">
        <f>J21+I21</f>
        <v>100.00000000000001</v>
      </c>
      <c r="L21" s="63">
        <f>SUMPRODUCT(L15:L20,$D$15:$D$20)/100</f>
        <v>0</v>
      </c>
      <c r="M21" s="62" t="e">
        <f>#REF!+L21</f>
        <v>#REF!</v>
      </c>
      <c r="N21" s="61">
        <f>SUMPRODUCT(N15:N20,$D$15:$D$20)/100</f>
        <v>0</v>
      </c>
      <c r="O21" s="62" t="e">
        <f>M21+N21</f>
        <v>#REF!</v>
      </c>
      <c r="P21" s="63">
        <f>SUMPRODUCT(P15:P20,$D$15:$D$20)/100</f>
        <v>0</v>
      </c>
      <c r="Q21" s="64" t="e">
        <f>O21+P21</f>
        <v>#REF!</v>
      </c>
      <c r="R21" s="63">
        <f>SUMPRODUCT(R15:R20,$D$15:$D$20)/100</f>
        <v>0</v>
      </c>
      <c r="S21" s="62" t="e">
        <f>Q21+R21</f>
        <v>#REF!</v>
      </c>
      <c r="T21" s="61">
        <f>SUMPRODUCT(T15:T20,$D$15:$D$20)/100</f>
        <v>0</v>
      </c>
      <c r="U21" s="62" t="e">
        <f>S21+T21</f>
        <v>#REF!</v>
      </c>
      <c r="V21" s="61">
        <f>SUMPRODUCT(V15:V20,$D$15:$D$20)/100</f>
        <v>0</v>
      </c>
      <c r="W21" s="62" t="e">
        <f>U21+V21</f>
        <v>#REF!</v>
      </c>
      <c r="X21" s="61">
        <f>SUMPRODUCT(X15:X20,$D$15:$D$20)/100</f>
        <v>0</v>
      </c>
      <c r="Y21" s="64" t="e">
        <f>W21+X21</f>
        <v>#REF!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ht="18" customHeight="1">
      <c r="A22" s="3" t="str">
        <f>'20 de Setembro'!A81</f>
        <v>São Vicente do Sul, 30 de Dezembro de 2014</v>
      </c>
      <c r="B22" s="2"/>
      <c r="D22" s="66"/>
      <c r="E22" s="67"/>
      <c r="F22" s="68"/>
      <c r="G22" s="69"/>
      <c r="H22" s="69"/>
      <c r="I22" s="69"/>
      <c r="J22" s="69"/>
      <c r="K22" s="69"/>
      <c r="S22" s="69"/>
      <c r="T22" s="68"/>
      <c r="U22" s="69"/>
      <c r="V22" s="68"/>
      <c r="W22" s="69"/>
      <c r="X22" s="68"/>
      <c r="Y22" s="69"/>
    </row>
    <row r="23" spans="1:76" ht="11.1" customHeight="1">
      <c r="A23" s="3"/>
      <c r="B23" s="2"/>
      <c r="L23" s="13"/>
      <c r="N23" s="71"/>
      <c r="O23" s="72"/>
      <c r="R23" s="70"/>
      <c r="T23" s="13"/>
    </row>
    <row r="24" spans="1:76" ht="11.1" customHeight="1">
      <c r="A24" s="3"/>
      <c r="B24" s="2"/>
      <c r="L24" s="13"/>
      <c r="N24" s="71"/>
      <c r="O24" s="72"/>
      <c r="R24" s="70"/>
      <c r="T24" s="13"/>
    </row>
    <row r="25" spans="1:76" ht="11.1" customHeight="1">
      <c r="A25" s="3"/>
      <c r="B25" s="2"/>
      <c r="L25" s="13"/>
      <c r="N25" s="71"/>
      <c r="O25" s="72"/>
      <c r="R25" s="70"/>
      <c r="T25" s="13"/>
    </row>
    <row r="26" spans="1:76" ht="12.75">
      <c r="A26" s="3"/>
      <c r="B26" s="2"/>
      <c r="C26" s="74"/>
      <c r="D26" s="75"/>
      <c r="E26" s="73"/>
      <c r="F26" s="56"/>
      <c r="L26" s="13"/>
      <c r="T26" s="13"/>
      <c r="W26" s="56"/>
    </row>
    <row r="27" spans="1:76" ht="11.1" customHeight="1">
      <c r="A27" s="3"/>
      <c r="B27" s="4"/>
      <c r="D27" s="13"/>
      <c r="E27" s="13"/>
    </row>
    <row r="28" spans="1:76" ht="12.75">
      <c r="A28" s="3"/>
      <c r="B28" s="4"/>
    </row>
    <row r="29" spans="1:76" ht="12.75">
      <c r="A29" s="3"/>
      <c r="B29" s="4"/>
    </row>
    <row r="30" spans="1:76" ht="12.75">
      <c r="A30" s="3"/>
      <c r="B30" s="4"/>
    </row>
    <row r="31" spans="1:76" ht="12.75">
      <c r="A31" s="3"/>
    </row>
    <row r="32" spans="1:76" ht="12.75">
      <c r="A32" s="3"/>
    </row>
    <row r="33" spans="2:3">
      <c r="B33" s="96"/>
      <c r="C33" s="96"/>
    </row>
    <row r="34" spans="2:3">
      <c r="C34" s="96"/>
    </row>
    <row r="35" spans="2:3">
      <c r="C35" s="97"/>
    </row>
  </sheetData>
  <phoneticPr fontId="15" type="noConversion"/>
  <printOptions horizontalCentered="1"/>
  <pageMargins left="0.78740157480314965" right="0.78740157480314965" top="0.39370078740157483" bottom="0.59055118110236227" header="0.51181102362204722" footer="0.51181102362204722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Memorial</vt:lpstr>
      <vt:lpstr>20 de Setembro</vt:lpstr>
      <vt:lpstr>CRONOGRAMA</vt:lpstr>
      <vt:lpstr>'20 de Setembro'!Area_de_impressao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Renato</cp:lastModifiedBy>
  <cp:lastPrinted>2014-12-25T11:45:52Z</cp:lastPrinted>
  <dcterms:created xsi:type="dcterms:W3CDTF">2008-01-27T12:45:01Z</dcterms:created>
  <dcterms:modified xsi:type="dcterms:W3CDTF">2014-12-31T13:57:30Z</dcterms:modified>
</cp:coreProperties>
</file>