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omments5.xml" ContentType="application/vnd.openxmlformats-officedocument.spreadsheetml.comment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trlProps/ctrlProp8.xml" ContentType="application/vnd.ms-excel.controlproperties+xml"/>
  <Override PartName="/xl/ctrlProps/ctrlProp7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480" yWindow="108" windowWidth="11352" windowHeight="7932" tabRatio="698" activeTab="5"/>
  </bookViews>
  <sheets>
    <sheet name="Intruções de Preenchimento" sheetId="11" r:id="rId1"/>
    <sheet name="Anexo III" sheetId="8" r:id="rId2"/>
    <sheet name="Anexo IV" sheetId="5" r:id="rId3"/>
    <sheet name="Anexo V" sheetId="15" r:id="rId4"/>
    <sheet name="Anexo VI" sheetId="12" r:id="rId5"/>
    <sheet name="Anexo VII" sheetId="14" r:id="rId6"/>
  </sheets>
  <definedNames>
    <definedName name="_xlnm._FilterDatabase" localSheetId="1" hidden="1">'Anexo III'!$A$12:$P$27</definedName>
    <definedName name="_xlnm._FilterDatabase" localSheetId="3" hidden="1">'Anexo V'!#REF!</definedName>
    <definedName name="_xlnm.Print_Area" localSheetId="1">'Anexo III'!$A$1:$P$92</definedName>
    <definedName name="_xlnm.Print_Area" localSheetId="3">'Anexo V'!$A$1:$N$113</definedName>
    <definedName name="_xlnm.Print_Titles" localSheetId="1">'Anexo III'!$1:$12</definedName>
    <definedName name="_xlnm.Print_Titles" localSheetId="2">'Anexo IV'!$1:$12</definedName>
    <definedName name="_xlnm.Print_Titles" localSheetId="3">'Anexo V'!$1:$3</definedName>
    <definedName name="_xlnm.Print_Titles" localSheetId="5">'Anexo VII'!$12:$13</definedName>
  </definedNames>
  <calcPr calcId="124519"/>
</workbook>
</file>

<file path=xl/calcChain.xml><?xml version="1.0" encoding="utf-8"?>
<calcChain xmlns="http://schemas.openxmlformats.org/spreadsheetml/2006/main">
  <c r="A24" i="8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16"/>
  <c r="A17" s="1"/>
  <c r="A18" s="1"/>
  <c r="A19" s="1"/>
  <c r="A20" s="1"/>
  <c r="A21" s="1"/>
  <c r="A22" s="1"/>
  <c r="A23" s="1"/>
  <c r="I72" i="15"/>
  <c r="F64"/>
  <c r="K67"/>
  <c r="K68"/>
  <c r="D69"/>
  <c r="K69"/>
  <c r="D70"/>
  <c r="K70"/>
  <c r="D71"/>
  <c r="K71"/>
  <c r="I71"/>
  <c r="D72"/>
  <c r="K72"/>
  <c r="D73"/>
  <c r="D74"/>
  <c r="J72"/>
  <c r="H72"/>
  <c r="G72"/>
  <c r="E72"/>
  <c r="M24"/>
  <c r="M25"/>
  <c r="B72" s="1"/>
  <c r="A72"/>
  <c r="M45"/>
  <c r="O45"/>
  <c r="F45"/>
  <c r="H45"/>
  <c r="G45"/>
  <c r="B45"/>
  <c r="A45"/>
  <c r="E64"/>
  <c r="E76" s="1"/>
  <c r="D65"/>
  <c r="E65"/>
  <c r="T65" s="1"/>
  <c r="H65"/>
  <c r="G65"/>
  <c r="D67"/>
  <c r="S67" s="1"/>
  <c r="E67"/>
  <c r="H67"/>
  <c r="H76" s="1"/>
  <c r="G67"/>
  <c r="T67"/>
  <c r="U67" s="1"/>
  <c r="E73"/>
  <c r="H73"/>
  <c r="G73"/>
  <c r="E66"/>
  <c r="H66"/>
  <c r="D66"/>
  <c r="G66"/>
  <c r="T66"/>
  <c r="U66" s="1"/>
  <c r="H68"/>
  <c r="D68"/>
  <c r="T68" s="1"/>
  <c r="E68"/>
  <c r="G68"/>
  <c r="E69"/>
  <c r="S69" s="1"/>
  <c r="H69"/>
  <c r="G69"/>
  <c r="E70"/>
  <c r="H70"/>
  <c r="G70"/>
  <c r="E71"/>
  <c r="S71" s="1"/>
  <c r="H71"/>
  <c r="G71"/>
  <c r="E74"/>
  <c r="H74"/>
  <c r="G74"/>
  <c r="K73"/>
  <c r="I65"/>
  <c r="J65"/>
  <c r="I66"/>
  <c r="J66"/>
  <c r="S66"/>
  <c r="I67"/>
  <c r="J67"/>
  <c r="P67"/>
  <c r="L67" s="1"/>
  <c r="I68"/>
  <c r="J68"/>
  <c r="S68"/>
  <c r="I69"/>
  <c r="J69"/>
  <c r="J71"/>
  <c r="I73"/>
  <c r="J73"/>
  <c r="S73"/>
  <c r="H64"/>
  <c r="N18" i="5"/>
  <c r="J64" i="15"/>
  <c r="J70"/>
  <c r="J74"/>
  <c r="J76"/>
  <c r="I64"/>
  <c r="I70"/>
  <c r="I74"/>
  <c r="I76"/>
  <c r="F76"/>
  <c r="Q19"/>
  <c r="Q17"/>
  <c r="Q18"/>
  <c r="Q29" s="1"/>
  <c r="I30" s="1"/>
  <c r="Q20"/>
  <c r="Q21"/>
  <c r="Q22"/>
  <c r="Q23"/>
  <c r="Q24"/>
  <c r="Q27"/>
  <c r="Q26"/>
  <c r="P18"/>
  <c r="P19"/>
  <c r="P20"/>
  <c r="P21"/>
  <c r="P22"/>
  <c r="P23"/>
  <c r="P24"/>
  <c r="P26"/>
  <c r="P27"/>
  <c r="I29"/>
  <c r="P17"/>
  <c r="P29"/>
  <c r="H29"/>
  <c r="D29"/>
  <c r="F29"/>
  <c r="N14" i="5"/>
  <c r="N15"/>
  <c r="N13"/>
  <c r="N17"/>
  <c r="N16"/>
  <c r="J7" i="8"/>
  <c r="D64" i="15"/>
  <c r="M65"/>
  <c r="K64"/>
  <c r="K65"/>
  <c r="K76" s="1"/>
  <c r="K66"/>
  <c r="K74"/>
  <c r="N64"/>
  <c r="M37"/>
  <c r="U37" s="1"/>
  <c r="V37" s="1"/>
  <c r="W37" s="1"/>
  <c r="F37" s="1"/>
  <c r="M38"/>
  <c r="M18"/>
  <c r="P38" s="1"/>
  <c r="M19"/>
  <c r="R39" s="1"/>
  <c r="M39"/>
  <c r="P39"/>
  <c r="M20"/>
  <c r="M40"/>
  <c r="O40" s="1"/>
  <c r="P40"/>
  <c r="M21"/>
  <c r="A68" s="1"/>
  <c r="M41"/>
  <c r="P41"/>
  <c r="M22"/>
  <c r="P42"/>
  <c r="M23"/>
  <c r="M43"/>
  <c r="U43" s="1"/>
  <c r="V43" s="1"/>
  <c r="W43" s="1"/>
  <c r="F43" s="1"/>
  <c r="P43"/>
  <c r="M44"/>
  <c r="U44" s="1"/>
  <c r="V44" s="1"/>
  <c r="P44"/>
  <c r="M26"/>
  <c r="P46" s="1"/>
  <c r="M27"/>
  <c r="R47" s="1"/>
  <c r="M47"/>
  <c r="P47"/>
  <c r="D49"/>
  <c r="D50"/>
  <c r="A51"/>
  <c r="U40"/>
  <c r="R40"/>
  <c r="V40"/>
  <c r="W40" s="1"/>
  <c r="F40" s="1"/>
  <c r="S40"/>
  <c r="T40"/>
  <c r="S41"/>
  <c r="R41"/>
  <c r="T41" s="1"/>
  <c r="U41"/>
  <c r="V41" s="1"/>
  <c r="M42"/>
  <c r="U42" s="1"/>
  <c r="V42" s="1"/>
  <c r="W42" s="1"/>
  <c r="F42" s="1"/>
  <c r="R42"/>
  <c r="T42" s="1"/>
  <c r="S42"/>
  <c r="S43"/>
  <c r="R43"/>
  <c r="T43"/>
  <c r="R44"/>
  <c r="T44" s="1"/>
  <c r="S44"/>
  <c r="M46"/>
  <c r="U46" s="1"/>
  <c r="V46" s="1"/>
  <c r="W46" s="1"/>
  <c r="F46" s="1"/>
  <c r="R46"/>
  <c r="T46" s="1"/>
  <c r="S46"/>
  <c r="U47"/>
  <c r="S47"/>
  <c r="S37"/>
  <c r="U38"/>
  <c r="R38"/>
  <c r="V38" s="1"/>
  <c r="S38"/>
  <c r="S39"/>
  <c r="U39"/>
  <c r="O39"/>
  <c r="O41"/>
  <c r="O43"/>
  <c r="O46"/>
  <c r="A74"/>
  <c r="A71"/>
  <c r="A70"/>
  <c r="A69"/>
  <c r="A67"/>
  <c r="A65"/>
  <c r="G46"/>
  <c r="G44"/>
  <c r="G43"/>
  <c r="G42"/>
  <c r="G41"/>
  <c r="G40"/>
  <c r="G39"/>
  <c r="A47"/>
  <c r="A44"/>
  <c r="A43"/>
  <c r="A42"/>
  <c r="A40"/>
  <c r="A38"/>
  <c r="B73"/>
  <c r="B71"/>
  <c r="B70"/>
  <c r="B69"/>
  <c r="B68"/>
  <c r="B67"/>
  <c r="B66"/>
  <c r="H47"/>
  <c r="H44"/>
  <c r="H43"/>
  <c r="H42"/>
  <c r="H40"/>
  <c r="H38"/>
  <c r="B46"/>
  <c r="B44"/>
  <c r="B43"/>
  <c r="B42"/>
  <c r="B41"/>
  <c r="B40"/>
  <c r="B39"/>
  <c r="G64"/>
  <c r="G76" s="1"/>
  <c r="M71"/>
  <c r="M7" i="14"/>
  <c r="K7"/>
  <c r="I7"/>
  <c r="H10"/>
  <c r="A10"/>
  <c r="M7" i="12"/>
  <c r="M5"/>
  <c r="K7"/>
  <c r="I7"/>
  <c r="I5"/>
  <c r="H10"/>
  <c r="A10"/>
  <c r="M7" i="15"/>
  <c r="M5"/>
  <c r="K7"/>
  <c r="I7"/>
  <c r="I5"/>
  <c r="H10"/>
  <c r="A10"/>
  <c r="M7" i="5"/>
  <c r="K7"/>
  <c r="I7"/>
  <c r="M5"/>
  <c r="I5"/>
  <c r="H10"/>
  <c r="A10"/>
  <c r="O7" i="8"/>
  <c r="M7"/>
  <c r="J5"/>
  <c r="O5"/>
  <c r="I10"/>
  <c r="A10"/>
  <c r="I5" i="14"/>
  <c r="M5"/>
  <c r="S70" i="15"/>
  <c r="S74"/>
  <c r="N74"/>
  <c r="N73"/>
  <c r="N71"/>
  <c r="N70"/>
  <c r="N69"/>
  <c r="N68"/>
  <c r="N67"/>
  <c r="N66"/>
  <c r="N65"/>
  <c r="M74"/>
  <c r="M73"/>
  <c r="M70"/>
  <c r="M69"/>
  <c r="M68"/>
  <c r="M67"/>
  <c r="M66"/>
  <c r="M64"/>
  <c r="D82"/>
  <c r="D84"/>
  <c r="M49"/>
  <c r="D85" s="1"/>
  <c r="A55"/>
  <c r="I49"/>
  <c r="K49"/>
  <c r="K90"/>
  <c r="L90"/>
  <c r="I91"/>
  <c r="A110"/>
  <c r="M15" i="14"/>
  <c r="M16"/>
  <c r="M17"/>
  <c r="M18"/>
  <c r="M19"/>
  <c r="M20"/>
  <c r="M21"/>
  <c r="M22"/>
  <c r="M23"/>
  <c r="M24"/>
  <c r="M25"/>
  <c r="M26"/>
  <c r="M14"/>
  <c r="A24" i="12"/>
  <c r="M17" i="15"/>
  <c r="P37"/>
  <c r="P49" s="1"/>
  <c r="G50" s="1"/>
  <c r="R37"/>
  <c r="T37"/>
  <c r="O37"/>
  <c r="A64"/>
  <c r="G37"/>
  <c r="A37"/>
  <c r="B64"/>
  <c r="H37"/>
  <c r="B37"/>
  <c r="S64"/>
  <c r="M29"/>
  <c r="D81" s="1"/>
  <c r="D83" l="1"/>
  <c r="G91"/>
  <c r="D86"/>
  <c r="H91"/>
  <c r="W41"/>
  <c r="F41" s="1"/>
  <c r="W44"/>
  <c r="F44" s="1"/>
  <c r="T39"/>
  <c r="V39"/>
  <c r="W39" s="1"/>
  <c r="F39" s="1"/>
  <c r="U65"/>
  <c r="P65"/>
  <c r="L65" s="1"/>
  <c r="V47"/>
  <c r="T47"/>
  <c r="I77"/>
  <c r="T78"/>
  <c r="U68"/>
  <c r="P68"/>
  <c r="L68" s="1"/>
  <c r="G77"/>
  <c r="B38"/>
  <c r="B47"/>
  <c r="H39"/>
  <c r="H41"/>
  <c r="H46"/>
  <c r="B65"/>
  <c r="B74"/>
  <c r="A39"/>
  <c r="A41"/>
  <c r="A46"/>
  <c r="G38"/>
  <c r="G47"/>
  <c r="A66"/>
  <c r="A73"/>
  <c r="O47"/>
  <c r="O44"/>
  <c r="O42"/>
  <c r="O38"/>
  <c r="T38"/>
  <c r="W38" s="1"/>
  <c r="F38" s="1"/>
  <c r="AB64"/>
  <c r="P66"/>
  <c r="L66" s="1"/>
  <c r="S65"/>
  <c r="T74"/>
  <c r="P74" s="1"/>
  <c r="L74" s="1"/>
  <c r="T73"/>
  <c r="U74"/>
  <c r="W68"/>
  <c r="V68"/>
  <c r="W66"/>
  <c r="V66"/>
  <c r="U73"/>
  <c r="P73"/>
  <c r="L73" s="1"/>
  <c r="W67"/>
  <c r="V67"/>
  <c r="W65"/>
  <c r="V65"/>
  <c r="AB65"/>
  <c r="AB66" s="1"/>
  <c r="AB67" s="1"/>
  <c r="AB68" s="1"/>
  <c r="AB69" s="1"/>
  <c r="AB70" s="1"/>
  <c r="AB71" s="1"/>
  <c r="D76"/>
  <c r="D77" s="1"/>
  <c r="T64"/>
  <c r="M72"/>
  <c r="N72"/>
  <c r="S72"/>
  <c r="T71"/>
  <c r="T70"/>
  <c r="T69"/>
  <c r="T72"/>
  <c r="W47" l="1"/>
  <c r="F47" s="1"/>
  <c r="D88"/>
  <c r="AB73"/>
  <c r="AB74" s="1"/>
  <c r="AB72"/>
  <c r="U72"/>
  <c r="P72"/>
  <c r="L72" s="1"/>
  <c r="U69"/>
  <c r="P69"/>
  <c r="L69" s="1"/>
  <c r="U70"/>
  <c r="P70"/>
  <c r="L70" s="1"/>
  <c r="U71"/>
  <c r="P71"/>
  <c r="L71" s="1"/>
  <c r="T75"/>
  <c r="T76" s="1"/>
  <c r="T77" s="1"/>
  <c r="U64"/>
  <c r="P64"/>
  <c r="M76"/>
  <c r="N76"/>
  <c r="W73"/>
  <c r="V73"/>
  <c r="W74"/>
  <c r="V74"/>
  <c r="L64" l="1"/>
  <c r="L76" s="1"/>
  <c r="P76"/>
  <c r="V61"/>
  <c r="W61" s="1"/>
  <c r="V64"/>
  <c r="W64"/>
  <c r="U78"/>
  <c r="W71"/>
  <c r="V71"/>
  <c r="W70"/>
  <c r="V70"/>
  <c r="W69"/>
  <c r="V69"/>
  <c r="W72"/>
  <c r="V72"/>
</calcChain>
</file>

<file path=xl/comments1.xml><?xml version="1.0" encoding="utf-8"?>
<comments xmlns="http://schemas.openxmlformats.org/spreadsheetml/2006/main">
  <authors>
    <author>.</author>
    <author>Paulo.Ornelas</author>
  </authors>
  <commentList>
    <comment ref="A20" authorId="0">
      <text>
        <r>
          <rPr>
            <b/>
            <sz val="8"/>
            <color indexed="81"/>
            <rFont val="Tahoma"/>
          </rPr>
          <t>Inserir o número e o ano do convênio. Exemplo: 001/2006</t>
        </r>
      </text>
    </comment>
    <comment ref="A21" authorId="1">
      <text>
        <r>
          <rPr>
            <b/>
            <sz val="8"/>
            <color indexed="81"/>
            <rFont val="Tahoma"/>
          </rPr>
          <t>Preencher com o nome completo da Instituição Convenente e SIGLA (caso haja)</t>
        </r>
      </text>
    </comment>
    <comment ref="A22" authorId="1">
      <text>
        <r>
          <rPr>
            <b/>
            <sz val="8"/>
            <color indexed="81"/>
            <rFont val="Tahoma"/>
          </rPr>
          <t>Número do Processo Administrativo na ANVISA. 
Exemplo: 
25.351-00000/1800-12</t>
        </r>
      </text>
    </comment>
    <comment ref="A23" authorId="1">
      <text>
        <r>
          <rPr>
            <b/>
            <sz val="8"/>
            <color indexed="81"/>
            <rFont val="Tahoma"/>
          </rPr>
          <t>Ano do exercício atual</t>
        </r>
      </text>
    </comment>
    <comment ref="A24" authorId="1">
      <text>
        <r>
          <rPr>
            <b/>
            <sz val="8"/>
            <color indexed="81"/>
            <rFont val="Tahoma"/>
          </rPr>
          <t>Inserir o número do CNPJ da Instituição Convenente.</t>
        </r>
      </text>
    </comment>
    <comment ref="A25" authorId="1">
      <text>
        <r>
          <rPr>
            <b/>
            <sz val="8"/>
            <color indexed="81"/>
            <rFont val="Tahoma"/>
          </rPr>
          <t>Inserir a Unidade Federada da Instituição Convenente com 02 (dois) dígitos.    Exemplos:
AC;
BA;
DF;
MG;
RS;</t>
        </r>
      </text>
    </comment>
    <comment ref="A26" authorId="1">
      <text>
        <r>
          <rPr>
            <b/>
            <sz val="8"/>
            <color indexed="81"/>
            <rFont val="Tahoma"/>
          </rPr>
          <t xml:space="preserve">Inserir a vigência do Convênio, no formato:
dd/mm/aaaa  a   dd/mm/aaaa
</t>
        </r>
        <r>
          <rPr>
            <sz val="8"/>
            <color indexed="81"/>
            <rFont val="Tahoma"/>
            <family val="2"/>
          </rPr>
          <t>(onde: d = dia, m= mês, a=ano)</t>
        </r>
      </text>
    </comment>
    <comment ref="A27" authorId="1">
      <text>
        <r>
          <rPr>
            <b/>
            <sz val="8"/>
            <color indexed="81"/>
            <rFont val="Tahoma"/>
          </rPr>
          <t xml:space="preserve">Inserir o Período da Execução da Parcela recebida. Este campo tem o preenchimento obrigatório para Prestações de Contas Parcial e deverá ter o formato abaixo:
dd/mm/aaaa  a  dd/mm/aaaa
</t>
        </r>
        <r>
          <rPr>
            <sz val="8"/>
            <color indexed="81"/>
            <rFont val="Tahoma"/>
            <family val="2"/>
          </rPr>
          <t>(onde: d = dia, m= mês, a=ano)</t>
        </r>
      </text>
    </comment>
    <comment ref="A28" authorId="0">
      <text>
        <r>
          <rPr>
            <b/>
            <sz val="8"/>
            <color indexed="81"/>
            <rFont val="Tahoma"/>
          </rPr>
          <t xml:space="preserve">Inserir o Período da Execução da Parcela recebida. Este campo tem o preenchimento obrigatório para Prestações de Conta Final e deverá ter o formato abaixo:
dd/mm/aaaa  a  dd/mm/aaaa
</t>
        </r>
        <r>
          <rPr>
            <sz val="8"/>
            <color indexed="81"/>
            <rFont val="Tahoma"/>
            <family val="2"/>
          </rPr>
          <t>(onde: d = dia, m= mês, a=ano)</t>
        </r>
      </text>
    </comment>
  </commentList>
</comments>
</file>

<file path=xl/comments2.xml><?xml version="1.0" encoding="utf-8"?>
<comments xmlns="http://schemas.openxmlformats.org/spreadsheetml/2006/main">
  <authors>
    <author>Paulo.Ornelas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Preencher com o nome completo da Instituição Convenente e SIGLA (caso haja)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Número do Processo Administrativo na ANVISA. 
Exemplo: 
25.351-00000/1800-12</t>
        </r>
      </text>
    </comment>
    <comment ref="O4" authorId="0">
      <text>
        <r>
          <rPr>
            <b/>
            <sz val="8"/>
            <color indexed="81"/>
            <rFont val="Tahoma"/>
            <family val="2"/>
          </rPr>
          <t>Ano do exercício atual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Inserir o número do CNPJ da Instituição Convenente.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>Inserir o Número e o Ano do Convênio. No formato: nnn/aaaa. Exemplo: 003/2008</t>
        </r>
      </text>
    </comment>
    <comment ref="O6" authorId="0">
      <text>
        <r>
          <rPr>
            <b/>
            <sz val="8"/>
            <color indexed="81"/>
            <rFont val="Tahoma"/>
            <family val="2"/>
          </rPr>
          <t>Inserir a Unidade Federada da Instituição Convenente com 2 dígitos. Exemplo:
AC;
BA;
DF;
MG;
RS;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Marcar o tipo de Prestação de Contas atual: Parcial ou Final. 
Para marcar basta clicar em cima da Prestação de Contas desejada para selecioná-la.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Inserir a vigência do Convênio, no formato:
dd/mm/aaaa  a   dd/mm/aaaa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Inserir o Período da Execução da Parcela recebida (somente para prestação de contas parcial) no formato:
dd/mm/aaaa  a  dd/mm/aaaa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Inserir o Período de Execução do Convênio (somente para prestação de contas final). Neste caso informe o período de vigência do convênio, no formato:
dd/mm/aaaa  a  dd/mm/aaaa</t>
        </r>
      </text>
    </comment>
    <comment ref="N11" authorId="0">
      <text>
        <r>
          <rPr>
            <b/>
            <sz val="8"/>
            <color indexed="10"/>
            <rFont val="Tahoma"/>
            <family val="2"/>
          </rPr>
          <t>Campo para utilização EXCLUSIVA da ANVISA, não preencher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Númeração sequencial crescente.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Descrição da origem do Recurso:
nº 1, para recursos da ANVISA;
nº 2, para recursos do Convenente;
nº 3, para recursos de Rendimentos.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Pessoa Física ou Jurídica que recebeu o pagamento.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CNPJ ou CPF da Pessoa Jurídica ou Física que recebeu o pagamento.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Inserir o critério de aquisição utilizado (Modalidades - art.22, 24 e 25 da Lei nº 8.666/93):
CC:      Concorrência;
PR:      Pregão
TP:      Tomada de Preços;
CV:      Convite;
CONC: Concurso;
LL:       Leilão;
DP:      Dispensa;
INXG:  Inexigibilidade.</t>
        </r>
      </text>
    </comment>
    <comment ref="F12" authorId="0">
      <text>
        <r>
          <rPr>
            <b/>
            <sz val="8"/>
            <color indexed="81"/>
            <rFont val="Tahoma"/>
            <family val="2"/>
          </rPr>
          <t>Inserir o critério de aquisição utilizado (Tipos - art. 45, § 1º, Lei nº 8.666/93):
MP:   Menor Preço;
MT:   Melhor Técnica;
TP:    Técnica e Preço;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Número do processo administrativo na entidade Convenente referente à despesa</t>
        </r>
      </text>
    </comment>
    <comment ref="H12" authorId="0">
      <text>
        <r>
          <rPr>
            <b/>
            <u/>
            <sz val="8"/>
            <color indexed="81"/>
            <rFont val="Tahoma"/>
            <family val="2"/>
          </rPr>
          <t>Discriminar a forma de pagamento: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CH: para Cheques;
OB: para Ordens Bancárias;
TR: para Transferências;
DP: para Depósitos;
DOC: para Documentos de Ordem de Crédito;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Número discriminado no documento de pagamento.</t>
        </r>
      </text>
    </comment>
    <comment ref="J12" authorId="0">
      <text>
        <r>
          <rPr>
            <b/>
            <sz val="8"/>
            <color indexed="81"/>
            <rFont val="Tahoma"/>
            <family val="2"/>
          </rPr>
          <t>Data de realização do pagamento. No formato dd/mm/aaaa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Inserir o documento e seu respectivo número comprobatório de realização da despesa:
Exemplos:
- Para Notas Fiscais:  NF 0001
- Para Recibos:  RB 1234
- Para DARF:  DARF
- Para GPS (Guia da Previdência Social):  GPS
- Etc.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Especificar o código do elemento de despesa, conforme o Plano de Trabalho Pactuado e possíveis alterações. Exemplos:
- 33.90.14 (para pagto. de Diárias);
- 33.90.33 (para pagto. de Passagens);
- 44.90.52 (para pagto. de Mat. Permanente);</t>
        </r>
      </text>
    </comment>
    <comment ref="M12" authorId="0">
      <text>
        <r>
          <rPr>
            <b/>
            <sz val="8"/>
            <color indexed="81"/>
            <rFont val="Tahoma"/>
            <family val="2"/>
          </rPr>
          <t>Informar os exatos Valores das Despesas, conforme documento discriminado bem como no extrato bancário</t>
        </r>
      </text>
    </comment>
    <comment ref="N12" authorId="0">
      <text>
        <r>
          <rPr>
            <b/>
            <sz val="8"/>
            <color indexed="10"/>
            <rFont val="Tahoma"/>
            <family val="2"/>
          </rPr>
          <t>Campo para utilização EXCLUSIVA da ANVISA, não preencher</t>
        </r>
      </text>
    </comment>
    <comment ref="O12" authorId="0">
      <text>
        <r>
          <rPr>
            <b/>
            <sz val="8"/>
            <color indexed="10"/>
            <rFont val="Tahoma"/>
            <family val="2"/>
          </rPr>
          <t>Campo para utilização EXCLUSIVA da ANVISA, não preencher</t>
        </r>
      </text>
    </comment>
    <comment ref="P12" authorId="0">
      <text>
        <r>
          <rPr>
            <b/>
            <sz val="8"/>
            <color indexed="10"/>
            <rFont val="Tahoma"/>
            <family val="2"/>
          </rPr>
          <t>Campo para utilização EXCLUSIVA da ANVISA, não preencher</t>
        </r>
      </text>
    </comment>
  </commentList>
</comments>
</file>

<file path=xl/comments3.xml><?xml version="1.0" encoding="utf-8"?>
<comments xmlns="http://schemas.openxmlformats.org/spreadsheetml/2006/main">
  <authors>
    <author>Paulo.Ornelas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Preencher com o nome completo da Instituição Convenente e SIGLA (caso haja)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Número do Processo Administrativo na ANVISA. 
Exemplo: 
25.351-00000/1800-12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Ano do exercício atual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Inserir o número do CNPJ da Instituição Convenente.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Inserir o Número e o Ano do Convênio. No formato: nnn/aaaa. Exemplo: 003/2008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>Inserir a Unidade Federada da Instituição Convenente com 2 dígitos. Exemplo:
AC;
BA;
DF;
MG;
RS;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Marcar o tipo de Prestação de Contas atual: Parcial ou Final. 
Para marcar basta clicar em cima da Prestação de Contas desejada para selecioná-la.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Inserir a vigência do Convênio, no formato:
dd/mm/aaaa  a   dd/mm/aaaa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Inserir o Período da Execução da Parcela recebida (somente para prestação de contas parcial) no formato:
dd/mm/aaaa  a  dd/mm/aaaa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Inserir o Período de Execução do Convênio (somente para prestação de contas final). Neste caso informe o período de vigência do convênio, no formato:
dd/mm/aaaa  a  dd/mm/aaaa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Inserir o número da Meta pactuada no Plano de Trabalho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Obs.: Para adicionar mais linhas: selecione a última linha com o mouse; clique no canto inferior direito das células selecionadas e arraste para baixo.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Inserir o número da Etapa ou Fase referente a Meta pactuada no Plano de Trabalho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Inserir a Descrição da Meta ou da Etapa/Fase pactuada no Plano de Trabalho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Inserir a Unidade de Medida pactuada no Plano de Trabalho referente a Meta, Etapa ou Fase descrita.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color indexed="81"/>
            <rFont val="Tahoma"/>
            <family val="2"/>
          </rPr>
          <t>Inserir o quantitativo pactuado no Plano de Trabalho referente a Meta, Etapa ou Fase descrita.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color indexed="81"/>
            <rFont val="Tahoma"/>
            <family val="2"/>
          </rPr>
          <t>Este item refere-se a totalidade executada das metas até o momento da apresentação desta prestação de contas.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Este item refere-se a totalidade executada da meta até o momento da apresentação desta prestação de contas.</t>
        </r>
      </text>
    </comment>
    <comment ref="N12" authorId="0">
      <text>
        <r>
          <rPr>
            <b/>
            <sz val="8"/>
            <color indexed="81"/>
            <rFont val="Tahoma"/>
            <family val="2"/>
          </rPr>
          <t>Este campo calcula AUTOMATICAMENTE o percentual de execução da Meta -</t>
        </r>
        <r>
          <rPr>
            <b/>
            <sz val="8"/>
            <color indexed="10"/>
            <rFont val="Tahoma"/>
            <family val="2"/>
          </rPr>
          <t xml:space="preserve"> NÃO PREENCHER.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Paulo.Ornelas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Preencher com o nome completo da Instituição Convenente e SIGLA (caso haja)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Número do Processo Administrativo na ANVISA. 
Exemplo: 
25.351-00000/1800-12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Inserir o número do CNPJ da Instituição Convenente.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Marcar o tipo de Prestação de Contas atual: Parcial ou Final. 
Para marcar basta clicar em cima da Prestação de Contas desejada para selecioná-la.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Inserir a vigência do Convênio, no formato:
dd/mm/aaaa  a   dd/mm/aaaa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Inserir o Período da Execução da Parcela recebida (somente para prestação de contas parcial) no formato:
dd/mm/aaaa  a  dd/mm/aaaa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Inserir o Período de Execução do Convênio (somente para prestação de contas final). Neste caso informe o período de vigência do convênio, no formato:
dd/mm/aaaa  a  dd/mm/aaaa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 xml:space="preserve">Preencher este campo considerando:
a) </t>
        </r>
        <r>
          <rPr>
            <b/>
            <sz val="8"/>
            <color indexed="10"/>
            <rFont val="Tahoma"/>
            <family val="2"/>
          </rPr>
          <t>Prestação de Contas PARCIAL</t>
        </r>
        <r>
          <rPr>
            <b/>
            <sz val="8"/>
            <color indexed="81"/>
            <rFont val="Tahoma"/>
            <family val="2"/>
          </rPr>
          <t xml:space="preserve">: considere os recursos recebidos durante o período;
b) </t>
        </r>
        <r>
          <rPr>
            <b/>
            <sz val="8"/>
            <color indexed="10"/>
            <rFont val="Tahoma"/>
            <family val="2"/>
          </rPr>
          <t>Prestação de Contas FINAL</t>
        </r>
        <r>
          <rPr>
            <b/>
            <sz val="8"/>
            <color indexed="81"/>
            <rFont val="Tahoma"/>
            <family val="2"/>
          </rPr>
          <t>: considere a totalidade dos  recursos recebidos (conforme consta no Plano de Trabalho).</t>
        </r>
      </text>
    </comment>
    <comment ref="I15" authorId="0">
      <text>
        <r>
          <rPr>
            <b/>
            <sz val="8"/>
            <color indexed="81"/>
            <rFont val="Tahoma"/>
            <family val="2"/>
          </rPr>
          <t xml:space="preserve">Indique o remanejamento de recursos </t>
        </r>
        <r>
          <rPr>
            <b/>
            <sz val="8"/>
            <color indexed="10"/>
            <rFont val="Tahoma"/>
            <family val="2"/>
          </rPr>
          <t>aprovado pela ANVISA</t>
        </r>
        <r>
          <rPr>
            <b/>
            <sz val="8"/>
            <color indexed="81"/>
            <rFont val="Tahoma"/>
            <family val="2"/>
          </rPr>
          <t>. Para retirada de recursos de uma determinada rubrica, considere o valor negativo. 
Exemplo:
Alteração de valores: retirar R$ 5.000,00 da rubrica Material de Consumo e alocá-la na rubrica Passagens, digite:  -5000, na rubrica Material de Consumo e 5000 em Passagens.
Obs.: 
a) Não serão permitidas alterações/remanejamentos que não forem formalmente autorizadas pela ANVISA; 
b) É vedada a alteração/remanejamento entre o grupo de despesa CAPITAL para CUSTEIO e vice-versa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 xml:space="preserve">Este campo é calculado </t>
        </r>
        <r>
          <rPr>
            <b/>
            <sz val="8"/>
            <color indexed="10"/>
            <rFont val="Tahoma"/>
            <family val="2"/>
          </rPr>
          <t>AUTOMATICAMENTE - não preencher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Informe aqui o valor total de Rendimentos apurado.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Informe os valores utilizados distribuíndo-os nas rubricas abaixo.</t>
        </r>
      </text>
    </comment>
    <comment ref="L62" authorId="0">
      <text>
        <r>
          <rPr>
            <b/>
            <sz val="8"/>
            <color indexed="81"/>
            <rFont val="Tahoma"/>
            <family val="2"/>
          </rPr>
          <t>Obs.: O valor do saldo será acrescido, automaticamente, do total dos rendimentos distribuído igualmente entre cada rubrica.</t>
        </r>
      </text>
    </comment>
  </commentList>
</comments>
</file>

<file path=xl/comments5.xml><?xml version="1.0" encoding="utf-8"?>
<comments xmlns="http://schemas.openxmlformats.org/spreadsheetml/2006/main">
  <authors>
    <author>Paulo.Ornelas</author>
    <author>.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Preencher com o nome completo da Instituição Convenente e SIGLA (caso haja)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Número do Processo Administrativo na ANVISA. 
Exemplo: 
25.351-00000/1800-12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Inserir o número do CNPJ da Instituição Convenente.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Marcar o tipo de Prestação de Contas atual: Parcial ou Final. 
Para marcar basta clicar em cima da Prestação de Contas desejada para selecioná-la.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Inserir a vigência do Convênio, no formato:
dd/mm/aaaa  a   dd/mm/aaaa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Inserir o Período da Execução da Parcela recebida (somente para prestação de contas parcial) no formato:
dd/mm/aaaa  a  dd/mm/aaaa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Inserir o Período de Execução do Convênio (somente para prestação de contas final). Neste caso informe o período de vigência do convênio, no formato:
dd/mm/aaaa  a  dd/mm/aaaa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Descreva as Ações Programadas, de acordo com o Plano de Trabalho aprovado. (utilize Alt + Enter, caso deseje inserir um parágrafo no texto).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Descreva as Ações Executadas, comparando-se o previsto no Plano de Trabalho aprovado com o efetivamente executado. (utilize Alt + Enter, caso deseje inserir um parágrafo no texto).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Descreva os Benefícios Alcançados, pela comunidade alvo, ressaltando os dados qualitativos e quantitativos acerca das conseqüências advindas da aplicação dos recursos. (utilize Alt + Enter, caso deseje inserir um parágrafo no texto).</t>
        </r>
      </text>
    </comment>
  </commentList>
</comments>
</file>

<file path=xl/comments6.xml><?xml version="1.0" encoding="utf-8"?>
<comments xmlns="http://schemas.openxmlformats.org/spreadsheetml/2006/main">
  <authors>
    <author>Paulo.Ornelas</author>
    <author>.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Preencher com o nome completo da Instituição Convenente e SIGLA (caso haja)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Número do Processo Administrativo na ANVISA. 
Exemplo: 
25.351-00000/1800-12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Inserir o número do CNPJ da Instituição Convenente.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Marcar o tipo de Prestação de Contas atual: Parcial ou Final. 
Para marcar basta clicar em cima da Prestação de Contas desejada para selecioná-la.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>Inserir a vigência do Convênio, no formato:
dd/mm/aaaa  a   dd/mm/aaaa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Inserir o Período da Execução da Parcela recebida (somente para prestação de contas parcial) no formato:
dd/mm/aaaa  a  dd/mm/aaaa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Inserir o Período de Execução do Convênio (somente para prestação de contas final). Neste caso informe o período de vigência do convênio, no formato:
dd/mm/aaaa  a  dd/mm/aaaa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Obs.: Para adicionar mais linhas: selecione a última linha com o mouse; clique no canto inferior direito das células selecionadas e arraste para baixo.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>Indicar os bens adquiridos, produzidos ou construídos (apenas aqueles que, pela sua natureza, aumentam o patrimônio).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Inserir o Local onde o bem está sendo utilizado.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Inserir o número do Patrimônio ou do Controle Patrimonial.</t>
        </r>
      </text>
    </comment>
    <comment ref="J12" authorId="1">
      <text>
        <r>
          <rPr>
            <b/>
            <sz val="8"/>
            <color indexed="81"/>
            <rFont val="Tahoma"/>
            <family val="2"/>
          </rPr>
          <t>Informar a quantidade adquirida, produzida ou construída de cada bem informado.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Inserir o tipo de documento de aquisição.
Exemplos:
- Para Notas Fiscais:  NF
- Para Recibos:  RB
- Para Faturas: FT
- Etc.</t>
        </r>
      </text>
    </comment>
    <comment ref="B13" authorId="1">
      <text>
        <r>
          <rPr>
            <b/>
            <sz val="8"/>
            <color indexed="81"/>
            <rFont val="Tahoma"/>
            <family val="2"/>
          </rPr>
          <t>Número do documento Informado na coluna anterior</t>
        </r>
      </text>
    </comment>
    <comment ref="C13" authorId="1">
      <text>
        <r>
          <rPr>
            <b/>
            <sz val="8"/>
            <color indexed="81"/>
            <rFont val="Tahoma"/>
            <family val="2"/>
          </rPr>
          <t>Informar a data de aquisição, ou seja, a data de emissão do documento de aquisição.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Indicar o valor unitário de cada bem adquirido, produzido ou construído. 
Não é necessário colocar o símbolo "R$" indique apenas o valor. 
Exemplo:
para informar R$ 1.000,00 digite apenas 1000</t>
        </r>
      </text>
    </comment>
    <comment ref="M13" authorId="1">
      <text>
        <r>
          <rPr>
            <b/>
            <sz val="8"/>
            <color indexed="81"/>
            <rFont val="Tahoma"/>
            <family val="2"/>
          </rPr>
          <t xml:space="preserve">Este campo calculará </t>
        </r>
        <r>
          <rPr>
            <b/>
            <u/>
            <sz val="8"/>
            <color indexed="10"/>
            <rFont val="Tahoma"/>
            <family val="2"/>
          </rPr>
          <t>AUTOMATICAMENTE</t>
        </r>
        <r>
          <rPr>
            <b/>
            <sz val="8"/>
            <color indexed="81"/>
            <rFont val="Tahoma"/>
            <family val="2"/>
          </rPr>
          <t xml:space="preserve"> o valor total do(s) bem(ns) informado, multiplicado a quantidade pelo valor unitário.</t>
        </r>
        <r>
          <rPr>
            <b/>
            <sz val="8"/>
            <color indexed="10"/>
            <rFont val="Tahoma"/>
            <family val="2"/>
          </rPr>
          <t xml:space="preserve"> NÃO PREENCHER.</t>
        </r>
      </text>
    </comment>
  </commentList>
</comments>
</file>

<file path=xl/sharedStrings.xml><?xml version="1.0" encoding="utf-8"?>
<sst xmlns="http://schemas.openxmlformats.org/spreadsheetml/2006/main" count="227" uniqueCount="156">
  <si>
    <t>REC</t>
  </si>
  <si>
    <t>Nº</t>
  </si>
  <si>
    <t>NOME DO FAVORECIDO</t>
  </si>
  <si>
    <t>VALOR</t>
  </si>
  <si>
    <t>Confere c/ Extrato</t>
  </si>
  <si>
    <t>07 - TIPO DA PRESTAÇÃO DE CONTAS:</t>
  </si>
  <si>
    <t>01 - NOME DO ÓRGÃO OU ENTIDADE CONVENENTE:</t>
  </si>
  <si>
    <t>02 - PROCESSO DE CONCESSÃO:</t>
  </si>
  <si>
    <t>05 - CONVÊNIO Nº:</t>
  </si>
  <si>
    <t>06 - UF:</t>
  </si>
  <si>
    <t>03 - EXERCÍCIO:</t>
  </si>
  <si>
    <t>07.1. PERÍODO DE EXECUÇÃO DA PARCELA (CASO DE PRESTÇÃO DE CONTAS PARCIAL):</t>
  </si>
  <si>
    <t>07.2. PERÍODO DE EXECUÇÃO DO CONVÊNIO (CASO DE PRESTAÇÃO DE CONTAS FINAL):</t>
  </si>
  <si>
    <t>USO DA ANVISA - NÃO PREENCHER</t>
  </si>
  <si>
    <t>Código da Impropriedade</t>
  </si>
  <si>
    <t>Conferido "in loco"</t>
  </si>
  <si>
    <t>Executado</t>
  </si>
  <si>
    <t>Natureza da Despesa</t>
  </si>
  <si>
    <t>Código</t>
  </si>
  <si>
    <t>Especificação</t>
  </si>
  <si>
    <t>33.90.11</t>
  </si>
  <si>
    <t>Pessoal</t>
  </si>
  <si>
    <t>33.90.18</t>
  </si>
  <si>
    <t>Bolsa de Estudo</t>
  </si>
  <si>
    <t>33.90.14</t>
  </si>
  <si>
    <t>Diárias</t>
  </si>
  <si>
    <t>33.90.30</t>
  </si>
  <si>
    <t>Material de Consumo</t>
  </si>
  <si>
    <t>33.90.33</t>
  </si>
  <si>
    <t>Passagens</t>
  </si>
  <si>
    <t>33.90.35</t>
  </si>
  <si>
    <t>Consultoria</t>
  </si>
  <si>
    <t>33.90.36</t>
  </si>
  <si>
    <t>Serv. Terc. P. Física</t>
  </si>
  <si>
    <t>33.90.39</t>
  </si>
  <si>
    <t>44.90.51</t>
  </si>
  <si>
    <t>Obras Civis</t>
  </si>
  <si>
    <t>44.90.52</t>
  </si>
  <si>
    <t>TOTAL</t>
  </si>
  <si>
    <t>Serv. Terc. P. Jurídica</t>
  </si>
  <si>
    <t>18- AUTENTICAÇÃO:</t>
  </si>
  <si>
    <t>Nome do Dirigente ou do Representante Legal</t>
  </si>
  <si>
    <t>Assinatura do Dirigente ou do Representante Legal</t>
  </si>
  <si>
    <t>CNPJ / CPF</t>
  </si>
  <si>
    <t>Modalidade</t>
  </si>
  <si>
    <t>Tipo</t>
  </si>
  <si>
    <t>Documento</t>
  </si>
  <si>
    <t>Data</t>
  </si>
  <si>
    <t>Número</t>
  </si>
  <si>
    <t>Nat. Despesa</t>
  </si>
  <si>
    <t>04 - CNPJ:</t>
  </si>
  <si>
    <t>08 - VIGÊNCIA DO CONVÊNIO:</t>
  </si>
  <si>
    <t>Forma do Pagamento</t>
  </si>
  <si>
    <t>09- Identificação</t>
  </si>
  <si>
    <t>10- Licitação</t>
  </si>
  <si>
    <t>11-Pagamento</t>
  </si>
  <si>
    <t>% Execução</t>
  </si>
  <si>
    <t>9-Meta</t>
  </si>
  <si>
    <t>10-Etapa/Fase</t>
  </si>
  <si>
    <t>11-Descrição</t>
  </si>
  <si>
    <t>12- Unidade de Medida</t>
  </si>
  <si>
    <t>13- Quantidade Pactuada no Plano de Trabalho</t>
  </si>
  <si>
    <t>14- Quantidade Executada até o Período (Acumulado)</t>
  </si>
  <si>
    <t>FORMAÇÃO DA RECEITA (EM R$):</t>
  </si>
  <si>
    <t>RENDIMENTO DE APLICAÇÕES FINANCEIRAS (EM R$):</t>
  </si>
  <si>
    <r>
      <t>PRESTAÇÃO DE CONTAS</t>
    </r>
    <r>
      <rPr>
        <sz val="18"/>
        <rFont val="Arial"/>
        <family val="2"/>
      </rPr>
      <t xml:space="preserve"> </t>
    </r>
  </si>
  <si>
    <t>- Relatório de Execução Financeira -</t>
  </si>
  <si>
    <t>DISTRIBUIÇÃO DA DESPESA (EM R$):</t>
  </si>
  <si>
    <t>DESPESA  EXECUTADA</t>
  </si>
  <si>
    <t>Total de Despesa Executada:</t>
  </si>
  <si>
    <t>TOTAL DISPONÍVEL</t>
  </si>
  <si>
    <t>NATUREZA DA DESPESA</t>
  </si>
  <si>
    <t>CÓDIGO</t>
  </si>
  <si>
    <t>ESPECIFICAÇÃO</t>
  </si>
  <si>
    <t>CONTRAPARTIDA (R$)</t>
  </si>
  <si>
    <t>07- TIPO DA PRESTAÇÃO DE CONTAS:</t>
  </si>
  <si>
    <t>Equip. / Mat. Permanente</t>
  </si>
  <si>
    <t>Informe o valor total dos rendimentos:</t>
  </si>
  <si>
    <t>Saldo de rendimento disponível:</t>
  </si>
  <si>
    <t>14- RECEITA APROVADA (PACTUADA)</t>
  </si>
  <si>
    <t>15 - ALTERAÇÕES (REMANEJAMENTOS)</t>
  </si>
  <si>
    <t>UTILIZAÇÃO DOS RENDIMENTOS NAS RUBRICAS</t>
  </si>
  <si>
    <t>Total dos rendimentos utilizados:</t>
  </si>
  <si>
    <t>(+) Rendimento de Aplicações Financeiras</t>
  </si>
  <si>
    <t>(-) Rendimento Utilizado</t>
  </si>
  <si>
    <t>(-) Despesa Executada</t>
  </si>
  <si>
    <t>Saldo de Convênio</t>
  </si>
  <si>
    <t>QUADRO CONSOLIDADO DA EXECUÇÃO FINANCEIRA (PREENCHIMENTO AUTOMÁTICO):</t>
  </si>
  <si>
    <t>PRESTAÇÃO DE CONTAS</t>
  </si>
  <si>
    <t xml:space="preserve"> - Relatório de Execução Física -</t>
  </si>
  <si>
    <t>- Relação de Pagamentos Efetuados -</t>
  </si>
  <si>
    <t>Apresentação:</t>
  </si>
  <si>
    <t>Orientações Gerais:</t>
  </si>
  <si>
    <t>Nome ou Entidade Convenente:</t>
  </si>
  <si>
    <t>Exercício:</t>
  </si>
  <si>
    <t>Processo de Concessão:</t>
  </si>
  <si>
    <t>CNPJ:</t>
  </si>
  <si>
    <t>UF:</t>
  </si>
  <si>
    <t>Vigência do Convênio:</t>
  </si>
  <si>
    <r>
      <t>01 -</t>
    </r>
    <r>
      <rPr>
        <u/>
        <sz val="10"/>
        <rFont val="Arial"/>
        <family val="2"/>
      </rPr>
      <t xml:space="preserve"> Não preencha os campos hachurados (cinzas)</t>
    </r>
    <r>
      <rPr>
        <sz val="10"/>
        <rFont val="Arial"/>
      </rPr>
      <t xml:space="preserve"> pois esses são automáticos e contém as fórmulas necessárias para automação;</t>
    </r>
  </si>
  <si>
    <t>04 - Os cabeçalhos das planilhas serão preenchidos automaticamente. Para que isso aconteça forneça os dados abaixo:</t>
  </si>
  <si>
    <r>
      <t xml:space="preserve">03 - Os campos com datas devem ser preenchidos no formato </t>
    </r>
    <r>
      <rPr>
        <u/>
        <sz val="10"/>
        <rFont val="Arial"/>
        <family val="2"/>
      </rPr>
      <t>dd/mm/aaaa</t>
    </r>
    <r>
      <rPr>
        <sz val="10"/>
        <rFont val="Arial"/>
      </rPr>
      <t xml:space="preserve">, ou seja, </t>
    </r>
    <r>
      <rPr>
        <b/>
        <sz val="10"/>
        <rFont val="Arial"/>
        <family val="2"/>
      </rPr>
      <t>d</t>
    </r>
    <r>
      <rPr>
        <sz val="10"/>
        <rFont val="Arial"/>
      </rPr>
      <t xml:space="preserve">ia com 02 (dois) dígitos, </t>
    </r>
    <r>
      <rPr>
        <b/>
        <sz val="10"/>
        <rFont val="Arial"/>
        <family val="2"/>
      </rPr>
      <t>m</t>
    </r>
    <r>
      <rPr>
        <sz val="10"/>
        <rFont val="Arial"/>
      </rPr>
      <t xml:space="preserve">ês com 2 (dois) dígitos e </t>
    </r>
    <r>
      <rPr>
        <b/>
        <sz val="10"/>
        <rFont val="Arial"/>
        <family val="2"/>
      </rPr>
      <t>a</t>
    </r>
    <r>
      <rPr>
        <sz val="10"/>
        <rFont val="Arial"/>
      </rPr>
      <t>no com 4 dígitos. Exemplo: 02/10/2003 (dois de outubro de dois mil e três).</t>
    </r>
  </si>
  <si>
    <t>Número do Convênio:</t>
  </si>
  <si>
    <r>
      <t xml:space="preserve">Período de Execução da Parcela da Prestação de Contas </t>
    </r>
    <r>
      <rPr>
        <b/>
        <sz val="10"/>
        <color indexed="10"/>
        <rFont val="Arial"/>
        <family val="2"/>
      </rPr>
      <t>PARCIAL</t>
    </r>
    <r>
      <rPr>
        <b/>
        <sz val="10"/>
        <rFont val="Arial"/>
        <family val="2"/>
      </rPr>
      <t>:</t>
    </r>
  </si>
  <si>
    <r>
      <t xml:space="preserve">Período de Execução da Parcela da Prestação de Contas </t>
    </r>
    <r>
      <rPr>
        <b/>
        <sz val="10"/>
        <color indexed="10"/>
        <rFont val="Arial"/>
        <family val="2"/>
      </rPr>
      <t>FINAL</t>
    </r>
    <r>
      <rPr>
        <b/>
        <sz val="10"/>
        <rFont val="Arial"/>
        <family val="2"/>
      </rPr>
      <t>:</t>
    </r>
  </si>
  <si>
    <t>Visualização Gráfica</t>
  </si>
  <si>
    <t>RENDIMENTO UTILIZADO</t>
  </si>
  <si>
    <t>RENDIMENTO TOTAL</t>
  </si>
  <si>
    <t>Carimbo de identificação:</t>
  </si>
  <si>
    <t>RECEITA</t>
  </si>
  <si>
    <t>DESPESA</t>
  </si>
  <si>
    <t>RENDIMENTO</t>
  </si>
  <si>
    <t>- Relatório de Cumprimento do Objeto -</t>
  </si>
  <si>
    <t>09.1 - Ações Programadas:</t>
  </si>
  <si>
    <t>09 - Relatório Consubstanciado</t>
  </si>
  <si>
    <t>09.2 - Ações Executadas:</t>
  </si>
  <si>
    <t>09.3 - Benefícios Alcançados:</t>
  </si>
  <si>
    <t>- Relação de Bens Adquiridos, Produzidos ou Construídos -</t>
  </si>
  <si>
    <t>UNITÁRIO</t>
  </si>
  <si>
    <t>09 - DOCUMENTO</t>
  </si>
  <si>
    <t>10 - ESPECIFICAÇÃO DOS BENS</t>
  </si>
  <si>
    <r>
      <t>Observação</t>
    </r>
    <r>
      <rPr>
        <b/>
        <sz val="10"/>
        <rFont val="Arial"/>
        <family val="2"/>
      </rPr>
      <t xml:space="preserve">: </t>
    </r>
    <r>
      <rPr>
        <sz val="10"/>
        <rFont val="Arial"/>
      </rPr>
      <t>Apesar do cabeçalho dos Anexos serem preenchidos automaticamente com os dados acima, o campo "Tipo de Prestação de Contas" deverá ser preenchido clicando em cima da prestação de contas correspondente (prestação de contas parcial ou final).</t>
    </r>
  </si>
  <si>
    <t>02 - As planilhas contém comentários que podem auxiliar no preenchimento (indicados por pequenos triângulos vermelhos no canto superior direito do campo). Para acioná-los basta parar o mouse em cima do campo desejado.</t>
  </si>
  <si>
    <t>CONTRAPARTIDA</t>
  </si>
  <si>
    <t>RENDIMENTOS</t>
  </si>
  <si>
    <t>ALTERAÇÕES</t>
  </si>
  <si>
    <t>PACTUADO</t>
  </si>
  <si>
    <t>PERCENTUAL  DE EXECUÇÃO</t>
  </si>
  <si>
    <t>TOTAL GERAL</t>
  </si>
  <si>
    <t>SALDO</t>
  </si>
  <si>
    <t>Receita Total:</t>
  </si>
  <si>
    <t>Despesas Total:</t>
  </si>
  <si>
    <t>TOTAL:</t>
  </si>
  <si>
    <t>11- LOCALIZAÇÃO DO BEM</t>
  </si>
  <si>
    <t>12- CONTROLE PATRIMONIAL</t>
  </si>
  <si>
    <t>13- QUANT.</t>
  </si>
  <si>
    <t>14 - VALOR (em R$)</t>
  </si>
  <si>
    <t>CONTRAP. EXTRA (R$)</t>
  </si>
  <si>
    <t>Preencher o quadro abaixo desconsiderando as despesas realizadas com recursos de aplicação financeira</t>
  </si>
  <si>
    <t>Nº Processo Administrativo</t>
  </si>
  <si>
    <t>33.90.47</t>
  </si>
  <si>
    <t>Obrig. Tributárias e Contributivas</t>
  </si>
  <si>
    <t>Secretaria Municipal de Planejamento</t>
  </si>
  <si>
    <t>Diretoria de Contratos, Convênios e Prestação de Contas</t>
  </si>
  <si>
    <t>Esta planilha tem por finalidade a orientação sobre o correto preenchimento dos dados constantes dos Anexos do Plano de Trabalho oriundo do Convênio firmado entre o Município de São Vicente do Sul e essa Instituição. Sua automatização permite a diminuição da margem de erro proveniente de preenchimento inadequado, pelo Convenente, além de permitir maior agilidade e segurança nos resultados dos cálculos financeiros.</t>
  </si>
  <si>
    <t>87.572.079/0001-03</t>
  </si>
  <si>
    <t>RS</t>
  </si>
  <si>
    <t>07.1. PERÍODO DE EXECUÇÃO DA PARCELA (CASO DE PRESTAÇÃO DE CONTAS PARCIAL):</t>
  </si>
  <si>
    <t>PREFEITURA (R$)</t>
  </si>
  <si>
    <t>PREFEITURA</t>
  </si>
  <si>
    <t>(+) Receita (Prefeitura + Contrapartida)</t>
  </si>
  <si>
    <t>ANEXO III</t>
  </si>
  <si>
    <t>ANEXO VII</t>
  </si>
  <si>
    <t>ANEXO VI</t>
  </si>
  <si>
    <t>ANEXO V</t>
  </si>
  <si>
    <t>ANEXO IV</t>
  </si>
</sst>
</file>

<file path=xl/styles.xml><?xml version="1.0" encoding="utf-8"?>
<styleSheet xmlns="http://schemas.openxmlformats.org/spreadsheetml/2006/main">
  <numFmts count="5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&quot;R$ &quot;#,##0.00"/>
    <numFmt numFmtId="168" formatCode="0.0000"/>
  </numFmts>
  <fonts count="33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u/>
      <sz val="8"/>
      <color indexed="10"/>
      <name val="Tahoma"/>
      <family val="2"/>
    </font>
    <font>
      <b/>
      <u/>
      <sz val="12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</font>
    <font>
      <i/>
      <sz val="8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4" xfId="0" applyNumberFormat="1" applyFont="1" applyBorder="1"/>
    <xf numFmtId="0" fontId="8" fillId="0" borderId="0" xfId="0" applyFont="1"/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7" fillId="0" borderId="0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2" borderId="3" xfId="0" applyNumberFormat="1" applyFont="1" applyFill="1" applyBorder="1" applyAlignment="1"/>
    <xf numFmtId="0" fontId="3" fillId="2" borderId="6" xfId="0" applyNumberFormat="1" applyFont="1" applyFill="1" applyBorder="1" applyAlignment="1">
      <alignment vertical="top"/>
    </xf>
    <xf numFmtId="0" fontId="7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10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0" fontId="2" fillId="0" borderId="10" xfId="0" applyFont="1" applyBorder="1"/>
    <xf numFmtId="167" fontId="2" fillId="0" borderId="0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167" fontId="7" fillId="0" borderId="0" xfId="0" applyNumberFormat="1" applyFont="1" applyBorder="1" applyAlignment="1"/>
    <xf numFmtId="167" fontId="2" fillId="0" borderId="0" xfId="0" applyNumberFormat="1" applyFont="1" applyBorder="1" applyAlignment="1">
      <alignment vertical="center"/>
    </xf>
    <xf numFmtId="167" fontId="7" fillId="0" borderId="0" xfId="0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9" fillId="3" borderId="0" xfId="0" applyFont="1" applyFill="1"/>
    <xf numFmtId="0" fontId="0" fillId="3" borderId="0" xfId="0" applyFill="1" applyAlignment="1">
      <alignment horizontal="justify" vertical="top" wrapText="1"/>
    </xf>
    <xf numFmtId="0" fontId="0" fillId="3" borderId="0" xfId="0" applyFill="1" applyAlignment="1">
      <alignment horizontal="justify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10" fontId="3" fillId="0" borderId="0" xfId="2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7" xfId="0" applyFont="1" applyBorder="1"/>
    <xf numFmtId="0" fontId="2" fillId="3" borderId="0" xfId="0" applyFont="1" applyFill="1"/>
    <xf numFmtId="0" fontId="8" fillId="3" borderId="0" xfId="0" applyFont="1" applyFill="1"/>
    <xf numFmtId="0" fontId="7" fillId="3" borderId="19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3" borderId="2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5" fontId="2" fillId="3" borderId="0" xfId="0" applyNumberFormat="1" applyFont="1" applyFill="1" applyBorder="1"/>
    <xf numFmtId="0" fontId="3" fillId="2" borderId="2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7" fontId="3" fillId="2" borderId="14" xfId="0" applyNumberFormat="1" applyFont="1" applyFill="1" applyBorder="1" applyAlignment="1">
      <alignment horizontal="center" vertical="center"/>
    </xf>
    <xf numFmtId="10" fontId="8" fillId="2" borderId="23" xfId="0" applyNumberFormat="1" applyFont="1" applyFill="1" applyBorder="1" applyAlignment="1">
      <alignment horizontal="right"/>
    </xf>
    <xf numFmtId="10" fontId="8" fillId="2" borderId="12" xfId="0" applyNumberFormat="1" applyFont="1" applyFill="1" applyBorder="1" applyAlignment="1">
      <alignment horizontal="right" vertical="center"/>
    </xf>
    <xf numFmtId="10" fontId="8" fillId="2" borderId="9" xfId="0" applyNumberFormat="1" applyFont="1" applyFill="1" applyBorder="1" applyAlignment="1">
      <alignment horizontal="right"/>
    </xf>
    <xf numFmtId="10" fontId="8" fillId="2" borderId="13" xfId="0" applyNumberFormat="1" applyFont="1" applyFill="1" applyBorder="1" applyAlignment="1">
      <alignment horizontal="right" vertical="center"/>
    </xf>
    <xf numFmtId="10" fontId="8" fillId="2" borderId="5" xfId="0" applyNumberFormat="1" applyFont="1" applyFill="1" applyBorder="1" applyAlignment="1">
      <alignment horizontal="right"/>
    </xf>
    <xf numFmtId="10" fontId="8" fillId="2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166" fontId="2" fillId="0" borderId="0" xfId="1" applyFont="1"/>
    <xf numFmtId="166" fontId="8" fillId="0" borderId="0" xfId="1" applyFont="1"/>
    <xf numFmtId="166" fontId="8" fillId="0" borderId="0" xfId="1" applyFont="1" applyBorder="1"/>
    <xf numFmtId="166" fontId="2" fillId="0" borderId="0" xfId="1" applyFont="1" applyBorder="1"/>
    <xf numFmtId="166" fontId="2" fillId="0" borderId="0" xfId="1" applyFont="1" applyBorder="1" applyAlignment="1">
      <alignment vertical="center"/>
    </xf>
    <xf numFmtId="166" fontId="2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7" fontId="3" fillId="3" borderId="0" xfId="0" applyNumberFormat="1" applyFont="1" applyFill="1" applyBorder="1" applyAlignment="1">
      <alignment horizontal="right" vertical="center"/>
    </xf>
    <xf numFmtId="167" fontId="8" fillId="2" borderId="23" xfId="0" applyNumberFormat="1" applyFont="1" applyFill="1" applyBorder="1" applyAlignment="1">
      <alignment horizontal="right" vertical="center"/>
    </xf>
    <xf numFmtId="167" fontId="8" fillId="2" borderId="20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167" fontId="8" fillId="2" borderId="24" xfId="0" applyNumberFormat="1" applyFont="1" applyFill="1" applyBorder="1" applyAlignment="1">
      <alignment horizontal="right" vertical="center"/>
    </xf>
    <xf numFmtId="167" fontId="8" fillId="2" borderId="21" xfId="0" applyNumberFormat="1" applyFont="1" applyFill="1" applyBorder="1" applyAlignment="1">
      <alignment horizontal="right" vertical="center"/>
    </xf>
    <xf numFmtId="167" fontId="8" fillId="2" borderId="9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167" fontId="8" fillId="2" borderId="13" xfId="0" applyNumberFormat="1" applyFont="1" applyFill="1" applyBorder="1" applyAlignment="1">
      <alignment horizontal="right" vertical="center"/>
    </xf>
    <xf numFmtId="167" fontId="8" fillId="2" borderId="5" xfId="0" applyNumberFormat="1" applyFont="1" applyFill="1" applyBorder="1" applyAlignment="1">
      <alignment horizontal="right" vertical="center"/>
    </xf>
    <xf numFmtId="167" fontId="8" fillId="2" borderId="16" xfId="0" applyNumberFormat="1" applyFont="1" applyFill="1" applyBorder="1" applyAlignment="1">
      <alignment horizontal="right" vertical="center"/>
    </xf>
    <xf numFmtId="167" fontId="8" fillId="2" borderId="1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/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67" fontId="2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167" fontId="27" fillId="0" borderId="0" xfId="0" applyNumberFormat="1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167" fontId="3" fillId="4" borderId="28" xfId="0" applyNumberFormat="1" applyFont="1" applyFill="1" applyBorder="1" applyAlignment="1"/>
    <xf numFmtId="0" fontId="12" fillId="0" borderId="0" xfId="0" applyFont="1" applyFill="1" applyBorder="1" applyAlignment="1">
      <alignment vertical="top"/>
    </xf>
    <xf numFmtId="4" fontId="2" fillId="0" borderId="11" xfId="0" applyNumberFormat="1" applyFont="1" applyBorder="1" applyAlignment="1">
      <alignment vertical="center"/>
    </xf>
    <xf numFmtId="164" fontId="2" fillId="0" borderId="29" xfId="1" applyNumberFormat="1" applyFont="1" applyBorder="1" applyAlignment="1">
      <alignment horizontal="right"/>
    </xf>
    <xf numFmtId="164" fontId="2" fillId="0" borderId="29" xfId="1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/>
    <xf numFmtId="167" fontId="3" fillId="2" borderId="30" xfId="1" applyNumberFormat="1" applyFont="1" applyFill="1" applyBorder="1" applyAlignment="1">
      <alignment horizontal="right" vertical="center"/>
    </xf>
    <xf numFmtId="167" fontId="3" fillId="2" borderId="31" xfId="0" applyNumberFormat="1" applyFont="1" applyFill="1" applyBorder="1" applyAlignment="1">
      <alignment horizontal="right" vertical="center"/>
    </xf>
    <xf numFmtId="167" fontId="3" fillId="2" borderId="32" xfId="0" applyNumberFormat="1" applyFont="1" applyFill="1" applyBorder="1" applyAlignment="1">
      <alignment horizontal="right" vertical="center"/>
    </xf>
    <xf numFmtId="167" fontId="3" fillId="2" borderId="30" xfId="0" applyNumberFormat="1" applyFont="1" applyFill="1" applyBorder="1" applyAlignment="1">
      <alignment horizontal="right" vertical="center"/>
    </xf>
    <xf numFmtId="0" fontId="2" fillId="3" borderId="33" xfId="0" applyFont="1" applyFill="1" applyBorder="1" applyAlignment="1">
      <alignment vertical="top" wrapText="1" readingOrder="1"/>
    </xf>
    <xf numFmtId="0" fontId="2" fillId="3" borderId="20" xfId="0" applyFont="1" applyFill="1" applyBorder="1" applyAlignment="1">
      <alignment vertical="top" wrapText="1" readingOrder="1"/>
    </xf>
    <xf numFmtId="2" fontId="2" fillId="3" borderId="20" xfId="0" applyNumberFormat="1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top" wrapText="1" readingOrder="1"/>
    </xf>
    <xf numFmtId="14" fontId="2" fillId="3" borderId="1" xfId="0" applyNumberFormat="1" applyFont="1" applyFill="1" applyBorder="1" applyAlignment="1">
      <alignment vertical="top" wrapText="1" readingOrder="1"/>
    </xf>
    <xf numFmtId="0" fontId="2" fillId="3" borderId="4" xfId="0" applyFont="1" applyFill="1" applyBorder="1" applyAlignment="1">
      <alignment vertical="top" wrapText="1" readingOrder="1"/>
    </xf>
    <xf numFmtId="0" fontId="2" fillId="3" borderId="1" xfId="0" applyFont="1" applyFill="1" applyBorder="1" applyAlignment="1">
      <alignment vertical="top" wrapText="1" readingOrder="1"/>
    </xf>
    <xf numFmtId="2" fontId="2" fillId="3" borderId="1" xfId="0" applyNumberFormat="1" applyFont="1" applyFill="1" applyBorder="1" applyAlignment="1">
      <alignment horizontal="center" vertical="top" wrapText="1" readingOrder="1"/>
    </xf>
    <xf numFmtId="0" fontId="2" fillId="3" borderId="21" xfId="0" applyFont="1" applyFill="1" applyBorder="1" applyAlignment="1">
      <alignment horizontal="left" vertical="top" wrapText="1" readingOrder="1"/>
    </xf>
    <xf numFmtId="0" fontId="2" fillId="3" borderId="21" xfId="0" applyFont="1" applyFill="1" applyBorder="1" applyAlignment="1">
      <alignment horizontal="center" vertical="top" wrapText="1" readingOrder="1"/>
    </xf>
    <xf numFmtId="14" fontId="2" fillId="3" borderId="21" xfId="0" applyNumberFormat="1" applyFont="1" applyFill="1" applyBorder="1" applyAlignment="1">
      <alignment vertical="top" wrapText="1" readingOrder="1"/>
    </xf>
    <xf numFmtId="10" fontId="7" fillId="2" borderId="1" xfId="0" applyNumberFormat="1" applyFont="1" applyFill="1" applyBorder="1" applyAlignment="1" applyProtection="1">
      <alignment horizontal="center" vertical="center" wrapText="1"/>
    </xf>
    <xf numFmtId="167" fontId="2" fillId="0" borderId="34" xfId="0" applyNumberFormat="1" applyFont="1" applyBorder="1" applyAlignment="1">
      <alignment horizontal="right" vertical="center"/>
    </xf>
    <xf numFmtId="167" fontId="2" fillId="0" borderId="35" xfId="0" applyNumberFormat="1" applyFont="1" applyBorder="1" applyAlignment="1">
      <alignment horizontal="right" vertical="center"/>
    </xf>
    <xf numFmtId="0" fontId="3" fillId="2" borderId="34" xfId="0" applyFont="1" applyFill="1" applyBorder="1" applyAlignment="1">
      <alignment horizontal="center"/>
    </xf>
    <xf numFmtId="167" fontId="2" fillId="0" borderId="36" xfId="0" applyNumberFormat="1" applyFont="1" applyBorder="1" applyAlignment="1">
      <alignment horizontal="right" vertical="center"/>
    </xf>
    <xf numFmtId="167" fontId="3" fillId="2" borderId="37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top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21" xfId="0" applyNumberFormat="1" applyFont="1" applyFill="1" applyBorder="1" applyAlignment="1" applyProtection="1">
      <alignment horizontal="center" vertical="center" wrapText="1"/>
    </xf>
    <xf numFmtId="167" fontId="8" fillId="2" borderId="38" xfId="0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2" fillId="5" borderId="1" xfId="0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/>
    <xf numFmtId="0" fontId="7" fillId="3" borderId="0" xfId="0" applyFont="1" applyFill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19" fillId="3" borderId="0" xfId="0" applyFont="1" applyFill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wrapText="1"/>
    </xf>
    <xf numFmtId="0" fontId="7" fillId="3" borderId="10" xfId="0" applyFont="1" applyFill="1" applyBorder="1" applyAlignment="1">
      <alignment horizontal="right" wrapText="1"/>
    </xf>
    <xf numFmtId="0" fontId="2" fillId="0" borderId="39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39" xfId="0" applyNumberFormat="1" applyFont="1" applyFill="1" applyBorder="1" applyAlignment="1">
      <alignment horizontal="left"/>
    </xf>
    <xf numFmtId="0" fontId="3" fillId="2" borderId="29" xfId="0" applyNumberFormat="1" applyFont="1" applyFill="1" applyBorder="1" applyAlignment="1">
      <alignment horizontal="left"/>
    </xf>
    <xf numFmtId="0" fontId="3" fillId="2" borderId="29" xfId="0" applyNumberFormat="1" applyFont="1" applyFill="1" applyBorder="1" applyAlignment="1">
      <alignment horizontal="left" vertical="center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8" fillId="0" borderId="15" xfId="0" quotePrefix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1" xfId="0" applyNumberFormat="1" applyFont="1" applyFill="1" applyBorder="1" applyAlignment="1">
      <alignment horizontal="left" vertical="center"/>
    </xf>
    <xf numFmtId="0" fontId="3" fillId="2" borderId="40" xfId="0" applyNumberFormat="1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left" vertical="top"/>
    </xf>
    <xf numFmtId="0" fontId="3" fillId="2" borderId="6" xfId="0" applyNumberFormat="1" applyFont="1" applyFill="1" applyBorder="1" applyAlignment="1">
      <alignment horizontal="left" vertical="top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left" vertical="top"/>
    </xf>
    <xf numFmtId="0" fontId="3" fillId="2" borderId="3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0" fontId="3" fillId="2" borderId="40" xfId="0" applyNumberFormat="1" applyFont="1" applyFill="1" applyBorder="1" applyAlignment="1">
      <alignment horizontal="left"/>
    </xf>
    <xf numFmtId="0" fontId="3" fillId="2" borderId="39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0" fillId="0" borderId="29" xfId="0" applyBorder="1"/>
    <xf numFmtId="0" fontId="0" fillId="0" borderId="6" xfId="0" applyBorder="1"/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41" xfId="0" applyFont="1" applyFill="1" applyBorder="1" applyAlignment="1" applyProtection="1">
      <alignment horizontal="left" vertical="center" wrapText="1"/>
    </xf>
    <xf numFmtId="0" fontId="11" fillId="3" borderId="42" xfId="0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3" borderId="4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42" xfId="0" applyNumberFormat="1" applyFont="1" applyFill="1" applyBorder="1" applyAlignment="1" applyProtection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0" fillId="3" borderId="0" xfId="0" applyNumberFormat="1" applyFill="1"/>
    <xf numFmtId="0" fontId="0" fillId="3" borderId="10" xfId="0" applyNumberFormat="1" applyFill="1" applyBorder="1"/>
    <xf numFmtId="0" fontId="0" fillId="3" borderId="15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7" xfId="0" applyNumberFormat="1" applyFill="1" applyBorder="1"/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1" fillId="3" borderId="33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40" xfId="0" applyNumberFormat="1" applyFont="1" applyFill="1" applyBorder="1" applyAlignment="1">
      <alignment horizontal="center" vertical="center"/>
    </xf>
    <xf numFmtId="0" fontId="7" fillId="2" borderId="31" xfId="0" applyNumberFormat="1" applyFont="1" applyFill="1" applyBorder="1" applyAlignment="1">
      <alignment horizontal="left" vertical="center" wrapText="1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46" xfId="0" applyNumberFormat="1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50" xfId="0" applyFont="1" applyFill="1" applyBorder="1" applyAlignment="1">
      <alignment horizontal="left" vertical="center" wrapText="1"/>
    </xf>
    <xf numFmtId="0" fontId="7" fillId="2" borderId="47" xfId="0" applyNumberFormat="1" applyFont="1" applyFill="1" applyBorder="1" applyAlignment="1">
      <alignment horizontal="center" vertical="center" wrapText="1"/>
    </xf>
    <xf numFmtId="0" fontId="7" fillId="2" borderId="48" xfId="0" applyNumberFormat="1" applyFont="1" applyFill="1" applyBorder="1" applyAlignment="1">
      <alignment horizontal="center" vertical="center" wrapText="1"/>
    </xf>
    <xf numFmtId="0" fontId="7" fillId="2" borderId="49" xfId="0" applyNumberFormat="1" applyFont="1" applyFill="1" applyBorder="1" applyAlignment="1">
      <alignment horizontal="center" vertical="center" wrapText="1"/>
    </xf>
    <xf numFmtId="0" fontId="7" fillId="2" borderId="50" xfId="0" applyNumberFormat="1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51" xfId="0" applyNumberFormat="1" applyFont="1" applyFill="1" applyBorder="1" applyAlignment="1">
      <alignment horizontal="center" vertical="center" wrapText="1"/>
    </xf>
    <xf numFmtId="0" fontId="7" fillId="2" borderId="52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11" fillId="3" borderId="42" xfId="0" applyNumberFormat="1" applyFont="1" applyFill="1" applyBorder="1" applyAlignment="1">
      <alignment horizontal="left" vertical="center" wrapText="1"/>
    </xf>
    <xf numFmtId="0" fontId="2" fillId="3" borderId="39" xfId="0" applyNumberFormat="1" applyFont="1" applyFill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2" fillId="3" borderId="19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10" fillId="3" borderId="39" xfId="0" applyNumberFormat="1" applyFont="1" applyFill="1" applyBorder="1" applyAlignment="1">
      <alignment horizontal="center" vertical="center"/>
    </xf>
    <xf numFmtId="0" fontId="10" fillId="3" borderId="29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15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0" fillId="3" borderId="18" xfId="0" applyNumberFormat="1" applyFont="1" applyFill="1" applyBorder="1" applyAlignment="1">
      <alignment horizontal="center" vertical="center"/>
    </xf>
    <xf numFmtId="0" fontId="10" fillId="3" borderId="19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5" fillId="3" borderId="39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18" fillId="3" borderId="15" xfId="0" quotePrefix="1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 wrapText="1"/>
    </xf>
    <xf numFmtId="0" fontId="18" fillId="3" borderId="19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41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33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33" xfId="0" applyNumberFormat="1" applyFont="1" applyFill="1" applyBorder="1" applyAlignment="1">
      <alignment horizontal="left" vertical="center" wrapText="1"/>
    </xf>
    <xf numFmtId="0" fontId="11" fillId="3" borderId="43" xfId="0" applyNumberFormat="1" applyFont="1" applyFill="1" applyBorder="1" applyAlignment="1">
      <alignment horizontal="left" vertical="center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29" xfId="0" applyNumberFormat="1" applyFont="1" applyFill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40" xfId="0" applyNumberFormat="1" applyFont="1" applyFill="1" applyBorder="1" applyAlignment="1">
      <alignment horizontal="center" vertical="center"/>
    </xf>
    <xf numFmtId="167" fontId="7" fillId="3" borderId="19" xfId="0" applyNumberFormat="1" applyFont="1" applyFill="1" applyBorder="1" applyAlignment="1">
      <alignment horizontal="center"/>
    </xf>
    <xf numFmtId="167" fontId="3" fillId="4" borderId="17" xfId="0" applyNumberFormat="1" applyFont="1" applyFill="1" applyBorder="1" applyAlignment="1">
      <alignment vertical="center"/>
    </xf>
    <xf numFmtId="167" fontId="3" fillId="4" borderId="53" xfId="0" applyNumberFormat="1" applyFont="1" applyFill="1" applyBorder="1" applyAlignment="1">
      <alignment vertical="center"/>
    </xf>
    <xf numFmtId="10" fontId="3" fillId="2" borderId="17" xfId="0" applyNumberFormat="1" applyFont="1" applyFill="1" applyBorder="1" applyAlignment="1">
      <alignment horizontal="right" vertical="center"/>
    </xf>
    <xf numFmtId="10" fontId="3" fillId="2" borderId="53" xfId="0" applyNumberFormat="1" applyFont="1" applyFill="1" applyBorder="1" applyAlignment="1">
      <alignment horizontal="right" vertical="center"/>
    </xf>
    <xf numFmtId="167" fontId="3" fillId="2" borderId="54" xfId="0" applyNumberFormat="1" applyFont="1" applyFill="1" applyBorder="1" applyAlignment="1">
      <alignment horizontal="right" vertical="center"/>
    </xf>
    <xf numFmtId="167" fontId="3" fillId="2" borderId="55" xfId="0" applyNumberFormat="1" applyFont="1" applyFill="1" applyBorder="1" applyAlignment="1">
      <alignment horizontal="right" vertical="center"/>
    </xf>
    <xf numFmtId="167" fontId="3" fillId="2" borderId="56" xfId="0" applyNumberFormat="1" applyFont="1" applyFill="1" applyBorder="1" applyAlignment="1">
      <alignment horizontal="right" vertical="center"/>
    </xf>
    <xf numFmtId="167" fontId="2" fillId="2" borderId="25" xfId="0" applyNumberFormat="1" applyFont="1" applyFill="1" applyBorder="1" applyAlignment="1">
      <alignment horizontal="center" vertical="center"/>
    </xf>
    <xf numFmtId="167" fontId="2" fillId="2" borderId="43" xfId="0" applyNumberFormat="1" applyFont="1" applyFill="1" applyBorder="1" applyAlignment="1">
      <alignment horizontal="center" vertical="center"/>
    </xf>
    <xf numFmtId="167" fontId="2" fillId="0" borderId="26" xfId="0" applyNumberFormat="1" applyFont="1" applyBorder="1" applyAlignment="1">
      <alignment horizontal="right" vertical="center"/>
    </xf>
    <xf numFmtId="167" fontId="2" fillId="0" borderId="42" xfId="0" applyNumberFormat="1" applyFont="1" applyBorder="1" applyAlignment="1">
      <alignment horizontal="right" vertical="center"/>
    </xf>
    <xf numFmtId="167" fontId="3" fillId="2" borderId="46" xfId="0" applyNumberFormat="1" applyFont="1" applyFill="1" applyBorder="1" applyAlignment="1">
      <alignment horizontal="right" vertical="center"/>
    </xf>
    <xf numFmtId="167" fontId="3" fillId="2" borderId="14" xfId="0" applyNumberFormat="1" applyFont="1" applyFill="1" applyBorder="1" applyAlignment="1">
      <alignment horizontal="right" vertical="center"/>
    </xf>
    <xf numFmtId="167" fontId="2" fillId="0" borderId="41" xfId="0" applyNumberFormat="1" applyFont="1" applyBorder="1" applyAlignment="1">
      <alignment horizontal="right" vertical="center"/>
    </xf>
    <xf numFmtId="167" fontId="2" fillId="0" borderId="35" xfId="0" applyNumberFormat="1" applyFont="1" applyBorder="1" applyAlignment="1">
      <alignment horizontal="right" vertical="center"/>
    </xf>
    <xf numFmtId="167" fontId="3" fillId="2" borderId="42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40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3" fillId="0" borderId="3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22" fontId="3" fillId="2" borderId="3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right" vertical="center"/>
    </xf>
    <xf numFmtId="0" fontId="18" fillId="0" borderId="0" xfId="0" quotePrefix="1" applyFont="1" applyFill="1" applyBorder="1" applyAlignment="1">
      <alignment horizontal="center" wrapText="1"/>
    </xf>
    <xf numFmtId="0" fontId="18" fillId="0" borderId="10" xfId="0" quotePrefix="1" applyFont="1" applyFill="1" applyBorder="1" applyAlignment="1">
      <alignment horizontal="center" wrapText="1"/>
    </xf>
    <xf numFmtId="0" fontId="18" fillId="0" borderId="18" xfId="0" quotePrefix="1" applyFont="1" applyFill="1" applyBorder="1" applyAlignment="1">
      <alignment horizontal="center" wrapText="1"/>
    </xf>
    <xf numFmtId="0" fontId="18" fillId="0" borderId="19" xfId="0" quotePrefix="1" applyFont="1" applyFill="1" applyBorder="1" applyAlignment="1">
      <alignment horizontal="center" wrapText="1"/>
    </xf>
    <xf numFmtId="0" fontId="18" fillId="0" borderId="7" xfId="0" quotePrefix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67" fontId="12" fillId="2" borderId="11" xfId="0" applyNumberFormat="1" applyFont="1" applyFill="1" applyBorder="1" applyAlignment="1">
      <alignment horizontal="right" vertical="center"/>
    </xf>
    <xf numFmtId="167" fontId="12" fillId="2" borderId="4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67" fontId="3" fillId="2" borderId="62" xfId="0" applyNumberFormat="1" applyFont="1" applyFill="1" applyBorder="1" applyAlignment="1">
      <alignment horizontal="right" vertical="top"/>
    </xf>
    <xf numFmtId="167" fontId="3" fillId="2" borderId="63" xfId="0" applyNumberFormat="1" applyFont="1" applyFill="1" applyBorder="1" applyAlignment="1">
      <alignment horizontal="right" vertical="top"/>
    </xf>
    <xf numFmtId="167" fontId="8" fillId="2" borderId="29" xfId="0" applyNumberFormat="1" applyFont="1" applyFill="1" applyBorder="1" applyAlignment="1">
      <alignment horizontal="right" vertical="top"/>
    </xf>
    <xf numFmtId="167" fontId="8" fillId="2" borderId="6" xfId="0" applyNumberFormat="1" applyFont="1" applyFill="1" applyBorder="1" applyAlignment="1">
      <alignment horizontal="right" vertical="top"/>
    </xf>
    <xf numFmtId="167" fontId="8" fillId="2" borderId="58" xfId="0" applyNumberFormat="1" applyFont="1" applyFill="1" applyBorder="1" applyAlignment="1">
      <alignment horizontal="right" vertical="top"/>
    </xf>
    <xf numFmtId="167" fontId="8" fillId="2" borderId="59" xfId="0" applyNumberFormat="1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 vertical="top"/>
    </xf>
    <xf numFmtId="0" fontId="3" fillId="2" borderId="64" xfId="0" applyFont="1" applyFill="1" applyBorder="1" applyAlignment="1">
      <alignment horizontal="right" vertical="top"/>
    </xf>
    <xf numFmtId="0" fontId="3" fillId="2" borderId="65" xfId="0" applyFont="1" applyFill="1" applyBorder="1" applyAlignment="1">
      <alignment horizontal="right" vertical="top"/>
    </xf>
    <xf numFmtId="0" fontId="3" fillId="2" borderId="66" xfId="0" applyFont="1" applyFill="1" applyBorder="1" applyAlignment="1">
      <alignment horizontal="right" vertical="top"/>
    </xf>
    <xf numFmtId="167" fontId="3" fillId="2" borderId="19" xfId="0" applyNumberFormat="1" applyFont="1" applyFill="1" applyBorder="1" applyAlignment="1">
      <alignment horizontal="right" vertical="top"/>
    </xf>
    <xf numFmtId="167" fontId="3" fillId="2" borderId="7" xfId="0" applyNumberFormat="1" applyFont="1" applyFill="1" applyBorder="1" applyAlignment="1">
      <alignment horizontal="right" vertical="top"/>
    </xf>
    <xf numFmtId="0" fontId="3" fillId="2" borderId="18" xfId="0" applyFont="1" applyFill="1" applyBorder="1" applyAlignment="1">
      <alignment horizontal="right" vertical="top"/>
    </xf>
    <xf numFmtId="0" fontId="3" fillId="2" borderId="19" xfId="0" applyFont="1" applyFill="1" applyBorder="1" applyAlignment="1">
      <alignment horizontal="right" vertical="top"/>
    </xf>
    <xf numFmtId="167" fontId="8" fillId="2" borderId="0" xfId="0" applyNumberFormat="1" applyFont="1" applyFill="1" applyBorder="1" applyAlignment="1">
      <alignment horizontal="right" vertical="top"/>
    </xf>
    <xf numFmtId="167" fontId="8" fillId="2" borderId="1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165" fontId="3" fillId="2" borderId="29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7" fontId="2" fillId="0" borderId="67" xfId="0" applyNumberFormat="1" applyFont="1" applyBorder="1" applyAlignment="1">
      <alignment horizontal="right" vertical="center"/>
    </xf>
    <xf numFmtId="164" fontId="3" fillId="2" borderId="19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167" fontId="2" fillId="0" borderId="27" xfId="0" applyNumberFormat="1" applyFont="1" applyBorder="1" applyAlignment="1">
      <alignment horizontal="right" vertical="center"/>
    </xf>
    <xf numFmtId="167" fontId="2" fillId="0" borderId="4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22" xfId="0" applyNumberFormat="1" applyFont="1" applyBorder="1" applyAlignment="1">
      <alignment horizontal="right" vertical="center"/>
    </xf>
    <xf numFmtId="167" fontId="2" fillId="0" borderId="68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67" fontId="2" fillId="2" borderId="70" xfId="0" applyNumberFormat="1" applyFont="1" applyFill="1" applyBorder="1" applyAlignment="1">
      <alignment horizontal="right" vertical="center"/>
    </xf>
    <xf numFmtId="167" fontId="2" fillId="2" borderId="43" xfId="0" applyNumberFormat="1" applyFont="1" applyFill="1" applyBorder="1" applyAlignment="1">
      <alignment horizontal="right" vertical="center"/>
    </xf>
    <xf numFmtId="167" fontId="2" fillId="0" borderId="51" xfId="0" applyNumberFormat="1" applyFont="1" applyBorder="1" applyAlignment="1">
      <alignment horizontal="right" vertical="center"/>
    </xf>
    <xf numFmtId="167" fontId="2" fillId="0" borderId="36" xfId="0" applyNumberFormat="1" applyFont="1" applyBorder="1" applyAlignment="1">
      <alignment horizontal="right" vertical="center"/>
    </xf>
    <xf numFmtId="167" fontId="2" fillId="3" borderId="33" xfId="0" applyNumberFormat="1" applyFont="1" applyFill="1" applyBorder="1" applyAlignment="1">
      <alignment horizontal="right" vertical="center"/>
    </xf>
    <xf numFmtId="167" fontId="2" fillId="3" borderId="43" xfId="0" applyNumberFormat="1" applyFont="1" applyFill="1" applyBorder="1" applyAlignment="1">
      <alignment horizontal="right" vertical="center"/>
    </xf>
    <xf numFmtId="167" fontId="3" fillId="2" borderId="71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67" fontId="3" fillId="2" borderId="72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37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7" fontId="2" fillId="0" borderId="60" xfId="0" applyNumberFormat="1" applyFont="1" applyBorder="1" applyAlignment="1">
      <alignment horizontal="right" vertical="center"/>
    </xf>
    <xf numFmtId="167" fontId="2" fillId="0" borderId="34" xfId="0" applyNumberFormat="1" applyFont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2" fillId="0" borderId="26" xfId="1" applyNumberFormat="1" applyFont="1" applyBorder="1" applyAlignment="1">
      <alignment horizontal="right" vertical="center"/>
    </xf>
    <xf numFmtId="164" fontId="2" fillId="0" borderId="69" xfId="1" applyNumberFormat="1" applyFont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right" vertical="center"/>
    </xf>
    <xf numFmtId="164" fontId="2" fillId="0" borderId="52" xfId="1" applyNumberFormat="1" applyFont="1" applyBorder="1" applyAlignment="1">
      <alignment horizontal="right" vertical="center"/>
    </xf>
    <xf numFmtId="167" fontId="12" fillId="0" borderId="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4" fontId="8" fillId="2" borderId="25" xfId="1" applyNumberFormat="1" applyFont="1" applyFill="1" applyBorder="1" applyAlignment="1">
      <alignment horizontal="right" vertical="center"/>
    </xf>
    <xf numFmtId="164" fontId="8" fillId="2" borderId="43" xfId="1" applyNumberFormat="1" applyFont="1" applyFill="1" applyBorder="1" applyAlignment="1">
      <alignment horizontal="right" vertical="center"/>
    </xf>
    <xf numFmtId="164" fontId="8" fillId="0" borderId="26" xfId="1" applyNumberFormat="1" applyFont="1" applyFill="1" applyBorder="1" applyAlignment="1">
      <alignment horizontal="right" vertical="center"/>
    </xf>
    <xf numFmtId="164" fontId="8" fillId="0" borderId="42" xfId="1" applyNumberFormat="1" applyFont="1" applyFill="1" applyBorder="1" applyAlignment="1">
      <alignment horizontal="right" vertical="center"/>
    </xf>
    <xf numFmtId="0" fontId="29" fillId="3" borderId="2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164" fontId="3" fillId="2" borderId="29" xfId="1" applyNumberFormat="1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2" fillId="0" borderId="27" xfId="1" applyNumberFormat="1" applyFont="1" applyBorder="1" applyAlignment="1">
      <alignment horizontal="right" vertical="center"/>
    </xf>
    <xf numFmtId="164" fontId="2" fillId="0" borderId="61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right" vertical="center"/>
    </xf>
    <xf numFmtId="0" fontId="3" fillId="2" borderId="75" xfId="0" applyFont="1" applyFill="1" applyBorder="1" applyAlignment="1">
      <alignment horizontal="right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8" fillId="2" borderId="76" xfId="0" applyNumberFormat="1" applyFont="1" applyFill="1" applyBorder="1" applyAlignment="1">
      <alignment horizontal="center" vertical="center"/>
    </xf>
    <xf numFmtId="167" fontId="8" fillId="2" borderId="38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right" vertical="center"/>
    </xf>
    <xf numFmtId="0" fontId="3" fillId="2" borderId="73" xfId="0" applyFont="1" applyFill="1" applyBorder="1" applyAlignment="1">
      <alignment horizontal="right" vertical="center"/>
    </xf>
    <xf numFmtId="164" fontId="3" fillId="2" borderId="25" xfId="1" applyNumberFormat="1" applyFont="1" applyFill="1" applyBorder="1" applyAlignment="1">
      <alignment horizontal="right" vertical="center"/>
    </xf>
    <xf numFmtId="164" fontId="3" fillId="2" borderId="52" xfId="1" applyNumberFormat="1" applyFont="1" applyFill="1" applyBorder="1" applyAlignment="1">
      <alignment horizontal="right" vertical="center"/>
    </xf>
    <xf numFmtId="164" fontId="2" fillId="0" borderId="33" xfId="1" applyNumberFormat="1" applyFont="1" applyFill="1" applyBorder="1" applyAlignment="1">
      <alignment horizontal="right" vertical="center"/>
    </xf>
    <xf numFmtId="164" fontId="2" fillId="0" borderId="52" xfId="1" applyNumberFormat="1" applyFont="1" applyFill="1" applyBorder="1" applyAlignment="1">
      <alignment horizontal="right" vertical="center"/>
    </xf>
    <xf numFmtId="164" fontId="3" fillId="2" borderId="26" xfId="1" applyNumberFormat="1" applyFont="1" applyFill="1" applyBorder="1" applyAlignment="1">
      <alignment horizontal="right" vertical="center"/>
    </xf>
    <xf numFmtId="164" fontId="3" fillId="2" borderId="69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164" fontId="2" fillId="0" borderId="69" xfId="1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164" fontId="3" fillId="2" borderId="27" xfId="1" applyNumberFormat="1" applyFont="1" applyFill="1" applyBorder="1" applyAlignment="1">
      <alignment horizontal="right" vertical="center"/>
    </xf>
    <xf numFmtId="164" fontId="3" fillId="2" borderId="6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3" fillId="2" borderId="40" xfId="1" applyNumberFormat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164" fontId="8" fillId="0" borderId="27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right" vertical="center"/>
    </xf>
    <xf numFmtId="164" fontId="3" fillId="2" borderId="71" xfId="1" applyNumberFormat="1" applyFont="1" applyFill="1" applyBorder="1" applyAlignment="1">
      <alignment horizontal="right" vertical="center"/>
    </xf>
    <xf numFmtId="164" fontId="3" fillId="2" borderId="73" xfId="1" applyNumberFormat="1" applyFont="1" applyFill="1" applyBorder="1" applyAlignment="1">
      <alignment horizontal="right" vertical="center"/>
    </xf>
    <xf numFmtId="0" fontId="24" fillId="3" borderId="18" xfId="0" applyFont="1" applyFill="1" applyBorder="1" applyAlignment="1">
      <alignment horizontal="justify" vertical="top" wrapText="1" readingOrder="1"/>
    </xf>
    <xf numFmtId="0" fontId="24" fillId="3" borderId="19" xfId="0" applyFont="1" applyFill="1" applyBorder="1" applyAlignment="1">
      <alignment horizontal="justify" vertical="top" wrapText="1" readingOrder="1"/>
    </xf>
    <xf numFmtId="0" fontId="24" fillId="3" borderId="11" xfId="0" applyFont="1" applyFill="1" applyBorder="1" applyAlignment="1">
      <alignment horizontal="justify" vertical="top" wrapText="1" readingOrder="1"/>
    </xf>
    <xf numFmtId="0" fontId="24" fillId="3" borderId="40" xfId="0" applyFont="1" applyFill="1" applyBorder="1" applyAlignment="1">
      <alignment horizontal="justify" vertical="top" wrapText="1" readingOrder="1"/>
    </xf>
    <xf numFmtId="0" fontId="3" fillId="3" borderId="30" xfId="0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22" fontId="3" fillId="2" borderId="6" xfId="0" applyNumberFormat="1" applyFont="1" applyFill="1" applyBorder="1" applyAlignment="1">
      <alignment horizontal="center" vertical="center"/>
    </xf>
    <xf numFmtId="22" fontId="3" fillId="2" borderId="57" xfId="0" applyNumberFormat="1" applyFont="1" applyFill="1" applyBorder="1" applyAlignment="1">
      <alignment horizontal="center" vertical="center"/>
    </xf>
    <xf numFmtId="22" fontId="3" fillId="2" borderId="5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57" xfId="0" applyFont="1" applyFill="1" applyBorder="1" applyAlignment="1">
      <alignment horizontal="center" vertical="top"/>
    </xf>
    <xf numFmtId="0" fontId="3" fillId="3" borderId="58" xfId="0" applyFont="1" applyFill="1" applyBorder="1" applyAlignment="1">
      <alignment horizontal="center" vertical="top"/>
    </xf>
    <xf numFmtId="0" fontId="3" fillId="3" borderId="59" xfId="0" applyFont="1" applyFill="1" applyBorder="1" applyAlignment="1">
      <alignment horizontal="center" vertical="top"/>
    </xf>
    <xf numFmtId="0" fontId="24" fillId="3" borderId="18" xfId="0" applyNumberFormat="1" applyFont="1" applyFill="1" applyBorder="1" applyAlignment="1" applyProtection="1">
      <alignment horizontal="justify" vertical="top" wrapText="1" readingOrder="1"/>
      <protection locked="0"/>
    </xf>
    <xf numFmtId="0" fontId="24" fillId="3" borderId="19" xfId="0" applyNumberFormat="1" applyFont="1" applyFill="1" applyBorder="1" applyAlignment="1" applyProtection="1">
      <alignment horizontal="justify" vertical="top" wrapText="1" readingOrder="1"/>
      <protection locked="0"/>
    </xf>
    <xf numFmtId="0" fontId="24" fillId="3" borderId="7" xfId="0" applyNumberFormat="1" applyFont="1" applyFill="1" applyBorder="1" applyAlignment="1" applyProtection="1">
      <alignment horizontal="justify" vertical="top" wrapText="1" readingOrder="1"/>
      <protection locked="0"/>
    </xf>
    <xf numFmtId="0" fontId="26" fillId="3" borderId="0" xfId="0" applyFont="1" applyFill="1" applyAlignment="1">
      <alignment horizontal="center"/>
    </xf>
    <xf numFmtId="0" fontId="18" fillId="3" borderId="0" xfId="0" quotePrefix="1" applyFont="1" applyFill="1" applyBorder="1" applyAlignment="1">
      <alignment horizontal="center" wrapText="1"/>
    </xf>
    <xf numFmtId="0" fontId="18" fillId="3" borderId="10" xfId="0" quotePrefix="1" applyFont="1" applyFill="1" applyBorder="1" applyAlignment="1">
      <alignment horizontal="center" wrapText="1"/>
    </xf>
    <xf numFmtId="0" fontId="18" fillId="3" borderId="18" xfId="0" quotePrefix="1" applyFont="1" applyFill="1" applyBorder="1" applyAlignment="1">
      <alignment horizontal="center" wrapText="1"/>
    </xf>
    <xf numFmtId="0" fontId="18" fillId="3" borderId="19" xfId="0" quotePrefix="1" applyFont="1" applyFill="1" applyBorder="1" applyAlignment="1">
      <alignment horizontal="center" wrapText="1"/>
    </xf>
    <xf numFmtId="0" fontId="18" fillId="3" borderId="7" xfId="0" quotePrefix="1" applyFont="1" applyFill="1" applyBorder="1" applyAlignment="1">
      <alignment horizont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right" vertical="top" wrapText="1" readingOrder="1"/>
    </xf>
    <xf numFmtId="167" fontId="2" fillId="3" borderId="20" xfId="0" applyNumberFormat="1" applyFont="1" applyFill="1" applyBorder="1" applyAlignment="1">
      <alignment horizontal="right" vertical="top" wrapText="1" readingOrder="1"/>
    </xf>
    <xf numFmtId="0" fontId="2" fillId="3" borderId="4" xfId="0" applyFont="1" applyFill="1" applyBorder="1" applyAlignment="1">
      <alignment horizontal="left" vertical="top" wrapText="1" readingOrder="1"/>
    </xf>
    <xf numFmtId="0" fontId="2" fillId="3" borderId="41" xfId="0" applyFont="1" applyFill="1" applyBorder="1" applyAlignment="1">
      <alignment horizontal="left" vertical="top" wrapText="1" readingOrder="1"/>
    </xf>
    <xf numFmtId="0" fontId="2" fillId="3" borderId="42" xfId="0" applyFont="1" applyFill="1" applyBorder="1" applyAlignment="1">
      <alignment horizontal="left" vertical="top" wrapText="1" readingOrder="1"/>
    </xf>
    <xf numFmtId="167" fontId="2" fillId="3" borderId="1" xfId="0" applyNumberFormat="1" applyFont="1" applyFill="1" applyBorder="1" applyAlignment="1">
      <alignment horizontal="right" vertical="top" wrapText="1" readingOrder="1"/>
    </xf>
    <xf numFmtId="0" fontId="7" fillId="2" borderId="3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top" wrapText="1" readingOrder="1"/>
    </xf>
    <xf numFmtId="0" fontId="2" fillId="3" borderId="51" xfId="0" applyFont="1" applyFill="1" applyBorder="1" applyAlignment="1">
      <alignment horizontal="left" vertical="top" wrapText="1" readingOrder="1"/>
    </xf>
    <xf numFmtId="0" fontId="2" fillId="3" borderId="43" xfId="0" applyFont="1" applyFill="1" applyBorder="1" applyAlignment="1">
      <alignment horizontal="left" vertical="top" wrapText="1" readingOrder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7" fontId="30" fillId="2" borderId="20" xfId="0" applyNumberFormat="1" applyFont="1" applyFill="1" applyBorder="1" applyAlignment="1">
      <alignment horizontal="right" vertical="top" wrapText="1" readingOrder="1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Rendimentos de Aplicações Financeiras</a:t>
            </a:r>
          </a:p>
        </c:rich>
      </c:tx>
      <c:layout>
        <c:manualLayout>
          <c:xMode val="edge"/>
          <c:yMode val="edge"/>
          <c:x val="0.32473186477626176"/>
          <c:y val="3.8461604126154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914011916187662"/>
          <c:y val="0.19580453009678569"/>
          <c:w val="0.76129192139600443"/>
          <c:h val="0.681819345872735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spPr>
              <a:gradFill rotWithShape="0">
                <a:gsLst>
                  <a:gs pos="0">
                    <a:srgbClr val="0000FF"/>
                  </a:gs>
                  <a:gs pos="100000">
                    <a:srgbClr val="00007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spPr>
              <a:gradFill rotWithShape="0">
                <a:gsLst>
                  <a:gs pos="0">
                    <a:srgbClr val="FF0000"/>
                  </a:gs>
                  <a:gs pos="100000">
                    <a:srgbClr val="76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'Anexo V'!$K$89:$L$89</c:f>
              <c:strCache>
                <c:ptCount val="2"/>
                <c:pt idx="0">
                  <c:v>RENDIMENTO TOTAL</c:v>
                </c:pt>
                <c:pt idx="1">
                  <c:v>RENDIMENTO UTILIZADO</c:v>
                </c:pt>
              </c:strCache>
            </c:strRef>
          </c:cat>
          <c:val>
            <c:numRef>
              <c:f>'Anexo V'!$K$90:$L$90</c:f>
              <c:numCache>
                <c:formatCode>"R$ 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/>
        <c:gapWidth val="100"/>
        <c:axId val="72698880"/>
        <c:axId val="72700672"/>
      </c:barChart>
      <c:catAx>
        <c:axId val="72698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700672"/>
        <c:crosses val="autoZero"/>
        <c:auto val="1"/>
        <c:lblAlgn val="ctr"/>
        <c:lblOffset val="100"/>
        <c:tickLblSkip val="1"/>
        <c:tickMarkSkip val="1"/>
      </c:catAx>
      <c:valAx>
        <c:axId val="727006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R$ 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698880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989898">
                <a:gamma/>
                <a:shade val="79216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Execução Financeira do Convênio</a:t>
            </a:r>
          </a:p>
        </c:rich>
      </c:tx>
      <c:layout>
        <c:manualLayout>
          <c:xMode val="edge"/>
          <c:yMode val="edge"/>
          <c:x val="0.38975501113585753"/>
          <c:y val="3.76712958705049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03786191536749"/>
          <c:y val="0.19520580587443462"/>
          <c:w val="0.80400890868596886"/>
          <c:h val="0.6815079889300433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gradFill rotWithShape="0">
                <a:gsLst>
                  <a:gs pos="0">
                    <a:srgbClr val="0000FF"/>
                  </a:gs>
                  <a:gs pos="100000">
                    <a:srgbClr val="00007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spPr>
              <a:gradFill rotWithShape="0">
                <a:gsLst>
                  <a:gs pos="0">
                    <a:srgbClr val="FF0000"/>
                  </a:gs>
                  <a:gs pos="100000">
                    <a:srgbClr val="76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spPr>
              <a:gradFill rotWithShape="0">
                <a:gsLst>
                  <a:gs pos="0">
                    <a:srgbClr val="FFFF00"/>
                  </a:gs>
                  <a:gs pos="100000">
                    <a:srgbClr val="7676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'Anexo V'!$G$90:$I$90</c:f>
              <c:strCache>
                <c:ptCount val="3"/>
                <c:pt idx="0">
                  <c:v>RECEITA</c:v>
                </c:pt>
                <c:pt idx="1">
                  <c:v>DESPESA</c:v>
                </c:pt>
                <c:pt idx="2">
                  <c:v>RENDIMENTO</c:v>
                </c:pt>
              </c:strCache>
            </c:strRef>
          </c:cat>
          <c:val>
            <c:numRef>
              <c:f>'Anexo V'!$G$91:$I$91</c:f>
              <c:numCache>
                <c:formatCode>"R$ 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/>
        <c:axId val="73881088"/>
        <c:axId val="73882624"/>
      </c:barChart>
      <c:catAx>
        <c:axId val="73881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882624"/>
        <c:crosses val="autoZero"/>
        <c:auto val="1"/>
        <c:lblAlgn val="ctr"/>
        <c:lblOffset val="100"/>
        <c:tickLblSkip val="1"/>
        <c:tickMarkSkip val="1"/>
      </c:catAx>
      <c:valAx>
        <c:axId val="738826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R$ 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3881088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979797">
                <a:gamma/>
                <a:shade val="78824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/>
  </c:printSettings>
</c:chartSpac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704849</xdr:colOff>
      <xdr:row>0</xdr:row>
      <xdr:rowOff>57150</xdr:rowOff>
    </xdr:from>
    <xdr:to>
      <xdr:col>3</xdr:col>
      <xdr:colOff>2538325</xdr:colOff>
      <xdr:row>4</xdr:row>
      <xdr:rowOff>38100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4049" y="57150"/>
          <a:ext cx="2738351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1943100</xdr:colOff>
      <xdr:row>2</xdr:row>
      <xdr:rowOff>123825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5527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0</xdr:colOff>
      <xdr:row>2</xdr:row>
      <xdr:rowOff>123825</xdr:rowOff>
    </xdr:to>
    <xdr:pic>
      <xdr:nvPicPr>
        <xdr:cNvPr id="3073" name="Picture 1" descr="logo_anvisa_extenso_6c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1066800</xdr:colOff>
      <xdr:row>2</xdr:row>
      <xdr:rowOff>123825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431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84</xdr:row>
      <xdr:rowOff>19050</xdr:rowOff>
    </xdr:from>
    <xdr:to>
      <xdr:col>14</xdr:col>
      <xdr:colOff>133350</xdr:colOff>
      <xdr:row>101</xdr:row>
      <xdr:rowOff>114300</xdr:rowOff>
    </xdr:to>
    <xdr:grpSp>
      <xdr:nvGrpSpPr>
        <xdr:cNvPr id="18433" name="Group 1"/>
        <xdr:cNvGrpSpPr>
          <a:grpSpLocks/>
        </xdr:cNvGrpSpPr>
      </xdr:nvGrpSpPr>
      <xdr:grpSpPr bwMode="auto">
        <a:xfrm>
          <a:off x="5029200" y="13140690"/>
          <a:ext cx="8835390" cy="2647950"/>
          <a:chOff x="466" y="1261"/>
          <a:chExt cx="780" cy="257"/>
        </a:xfrm>
      </xdr:grpSpPr>
      <xdr:graphicFrame macro="">
        <xdr:nvGraphicFramePr>
          <xdr:cNvPr id="18434" name="Gráfico 2"/>
          <xdr:cNvGraphicFramePr>
            <a:graphicFrameLocks/>
          </xdr:cNvGraphicFramePr>
        </xdr:nvGraphicFramePr>
        <xdr:xfrm>
          <a:off x="843" y="1264"/>
          <a:ext cx="403" cy="2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8435" name="Gráfico 3"/>
          <xdr:cNvGraphicFramePr>
            <a:graphicFrameLocks/>
          </xdr:cNvGraphicFramePr>
        </xdr:nvGraphicFramePr>
        <xdr:xfrm>
          <a:off x="466" y="1261"/>
          <a:ext cx="389" cy="2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428625</xdr:colOff>
      <xdr:row>0</xdr:row>
      <xdr:rowOff>38100</xdr:rowOff>
    </xdr:from>
    <xdr:to>
      <xdr:col>3</xdr:col>
      <xdr:colOff>542925</xdr:colOff>
      <xdr:row>2</xdr:row>
      <xdr:rowOff>123825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38100"/>
          <a:ext cx="25527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3</xdr:col>
      <xdr:colOff>428625</xdr:colOff>
      <xdr:row>0</xdr:row>
      <xdr:rowOff>0</xdr:rowOff>
    </xdr:to>
    <xdr:pic>
      <xdr:nvPicPr>
        <xdr:cNvPr id="13342" name="Picture 30" descr="logo_anvisa_extenso_6c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0</xdr:row>
      <xdr:rowOff>47625</xdr:rowOff>
    </xdr:from>
    <xdr:to>
      <xdr:col>3</xdr:col>
      <xdr:colOff>504825</xdr:colOff>
      <xdr:row>2</xdr:row>
      <xdr:rowOff>104775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" y="47625"/>
          <a:ext cx="25527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0</xdr:rowOff>
    </xdr:from>
    <xdr:to>
      <xdr:col>3</xdr:col>
      <xdr:colOff>428625</xdr:colOff>
      <xdr:row>0</xdr:row>
      <xdr:rowOff>0</xdr:rowOff>
    </xdr:to>
    <xdr:pic>
      <xdr:nvPicPr>
        <xdr:cNvPr id="17409" name="Picture 1" descr="logo_anvisa_extenso_6c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47625</xdr:rowOff>
    </xdr:from>
    <xdr:to>
      <xdr:col>3</xdr:col>
      <xdr:colOff>666750</xdr:colOff>
      <xdr:row>2</xdr:row>
      <xdr:rowOff>104775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47625"/>
          <a:ext cx="25527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4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6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8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10.xm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0"/>
  <sheetViews>
    <sheetView topLeftCell="A25" workbookViewId="0">
      <selection activeCell="A29" sqref="A29"/>
    </sheetView>
  </sheetViews>
  <sheetFormatPr defaultColWidth="9.109375" defaultRowHeight="13.2"/>
  <cols>
    <col min="1" max="2" width="9.109375" style="53"/>
    <col min="3" max="3" width="13.5546875" style="53" customWidth="1"/>
    <col min="4" max="4" width="64.6640625" style="53" customWidth="1"/>
    <col min="5" max="16384" width="9.109375" style="53"/>
  </cols>
  <sheetData>
    <row r="4" spans="1:4" ht="7.5" customHeight="1"/>
    <row r="5" spans="1:4">
      <c r="A5" s="177" t="s">
        <v>142</v>
      </c>
      <c r="B5" s="177"/>
      <c r="C5" s="177"/>
      <c r="D5" s="177"/>
    </row>
    <row r="6" spans="1:4">
      <c r="A6" s="177" t="s">
        <v>143</v>
      </c>
      <c r="B6" s="177"/>
      <c r="C6" s="177"/>
      <c r="D6" s="177"/>
    </row>
    <row r="8" spans="1:4">
      <c r="A8" s="54" t="s">
        <v>91</v>
      </c>
    </row>
    <row r="9" spans="1:4" ht="53.25" customHeight="1">
      <c r="A9" s="176" t="s">
        <v>144</v>
      </c>
      <c r="B9" s="175"/>
      <c r="C9" s="175"/>
      <c r="D9" s="175"/>
    </row>
    <row r="11" spans="1:4">
      <c r="A11" s="54" t="s">
        <v>92</v>
      </c>
    </row>
    <row r="12" spans="1:4" ht="24.75" customHeight="1">
      <c r="A12" s="175" t="s">
        <v>99</v>
      </c>
      <c r="B12" s="175"/>
      <c r="C12" s="175"/>
      <c r="D12" s="175"/>
    </row>
    <row r="13" spans="1:4">
      <c r="A13" s="55"/>
      <c r="B13" s="55"/>
      <c r="C13" s="55"/>
      <c r="D13" s="55"/>
    </row>
    <row r="14" spans="1:4" ht="24.75" customHeight="1">
      <c r="A14" s="175" t="s">
        <v>122</v>
      </c>
      <c r="B14" s="175"/>
      <c r="C14" s="175"/>
      <c r="D14" s="175"/>
    </row>
    <row r="15" spans="1:4">
      <c r="A15" s="55"/>
      <c r="B15" s="55"/>
      <c r="C15" s="55"/>
      <c r="D15" s="55"/>
    </row>
    <row r="16" spans="1:4" ht="27.75" customHeight="1">
      <c r="A16" s="175" t="s">
        <v>101</v>
      </c>
      <c r="B16" s="175"/>
      <c r="C16" s="175"/>
      <c r="D16" s="175"/>
    </row>
    <row r="17" spans="1:4">
      <c r="A17" s="56"/>
      <c r="B17" s="56"/>
      <c r="C17" s="56"/>
      <c r="D17" s="56"/>
    </row>
    <row r="18" spans="1:4" ht="24.75" customHeight="1">
      <c r="A18" s="175" t="s">
        <v>100</v>
      </c>
      <c r="B18" s="175"/>
      <c r="C18" s="175"/>
      <c r="D18" s="175"/>
    </row>
    <row r="19" spans="1:4" ht="13.8" thickBot="1">
      <c r="A19" s="55"/>
      <c r="B19" s="55"/>
      <c r="C19" s="55"/>
      <c r="D19" s="55"/>
    </row>
    <row r="20" spans="1:4" ht="13.8" thickBot="1">
      <c r="A20" s="172" t="s">
        <v>102</v>
      </c>
      <c r="B20" s="172"/>
      <c r="C20" s="173"/>
      <c r="D20" s="165"/>
    </row>
    <row r="21" spans="1:4" ht="13.8" thickBot="1">
      <c r="A21" s="172" t="s">
        <v>93</v>
      </c>
      <c r="B21" s="172"/>
      <c r="C21" s="173"/>
      <c r="D21" s="165"/>
    </row>
    <row r="22" spans="1:4" ht="13.8" thickBot="1">
      <c r="A22" s="172" t="s">
        <v>95</v>
      </c>
      <c r="B22" s="172"/>
      <c r="C22" s="173"/>
      <c r="D22" s="57"/>
    </row>
    <row r="23" spans="1:4" ht="13.8" thickBot="1">
      <c r="A23" s="172" t="s">
        <v>94</v>
      </c>
      <c r="B23" s="172"/>
      <c r="C23" s="173"/>
      <c r="D23" s="58">
        <v>2014</v>
      </c>
    </row>
    <row r="24" spans="1:4" ht="13.8" thickBot="1">
      <c r="A24" s="172" t="s">
        <v>96</v>
      </c>
      <c r="B24" s="172"/>
      <c r="C24" s="173"/>
      <c r="D24" s="166" t="s">
        <v>145</v>
      </c>
    </row>
    <row r="25" spans="1:4" ht="13.8" thickBot="1">
      <c r="A25" s="172" t="s">
        <v>97</v>
      </c>
      <c r="B25" s="172"/>
      <c r="C25" s="173"/>
      <c r="D25" s="167" t="s">
        <v>146</v>
      </c>
    </row>
    <row r="26" spans="1:4" ht="13.8" thickBot="1">
      <c r="A26" s="172" t="s">
        <v>98</v>
      </c>
      <c r="B26" s="172"/>
      <c r="C26" s="173"/>
      <c r="D26" s="166"/>
    </row>
    <row r="27" spans="1:4" ht="35.25" customHeight="1" thickBot="1">
      <c r="A27" s="178" t="s">
        <v>103</v>
      </c>
      <c r="B27" s="178"/>
      <c r="C27" s="179"/>
      <c r="D27" s="168"/>
    </row>
    <row r="28" spans="1:4" ht="40.5" customHeight="1" thickBot="1">
      <c r="A28" s="178" t="s">
        <v>104</v>
      </c>
      <c r="B28" s="178"/>
      <c r="C28" s="179"/>
      <c r="D28" s="168"/>
    </row>
    <row r="30" spans="1:4" ht="41.25" customHeight="1">
      <c r="A30" s="174" t="s">
        <v>121</v>
      </c>
      <c r="B30" s="175"/>
      <c r="C30" s="175"/>
      <c r="D30" s="175"/>
    </row>
  </sheetData>
  <protectedRanges>
    <protectedRange sqref="D20:D28" name="Intervalo1"/>
  </protectedRanges>
  <mergeCells count="17">
    <mergeCell ref="A5:D5"/>
    <mergeCell ref="A6:D6"/>
    <mergeCell ref="A21:C21"/>
    <mergeCell ref="A22:C22"/>
    <mergeCell ref="A14:D14"/>
    <mergeCell ref="A18:D18"/>
    <mergeCell ref="A16:D16"/>
    <mergeCell ref="A20:C20"/>
    <mergeCell ref="A23:C23"/>
    <mergeCell ref="A24:C24"/>
    <mergeCell ref="A30:D30"/>
    <mergeCell ref="A9:D9"/>
    <mergeCell ref="A12:D12"/>
    <mergeCell ref="A28:C28"/>
    <mergeCell ref="A25:C25"/>
    <mergeCell ref="A26:C26"/>
    <mergeCell ref="A27:C27"/>
  </mergeCells>
  <phoneticPr fontId="2" type="noConversion"/>
  <pageMargins left="0.59055118110236227" right="0.59055118110236227" top="0.59055118110236227" bottom="0.59055118110236227" header="0.51181102362204722" footer="0.51181102362204722"/>
  <pageSetup paperSize="9" scale="95" orientation="portrait" horizontalDpi="4294967295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P172"/>
  <sheetViews>
    <sheetView showGridLines="0" workbookViewId="0">
      <selection activeCell="N1" sqref="N1:P3"/>
    </sheetView>
  </sheetViews>
  <sheetFormatPr defaultColWidth="9.109375" defaultRowHeight="10.199999999999999"/>
  <cols>
    <col min="1" max="1" width="4.6640625" style="2" customWidth="1"/>
    <col min="2" max="2" width="5" style="2" customWidth="1"/>
    <col min="3" max="3" width="29.6640625" style="3" customWidth="1"/>
    <col min="4" max="4" width="16.109375" style="3" customWidth="1"/>
    <col min="5" max="5" width="9.6640625" style="3" customWidth="1"/>
    <col min="6" max="6" width="5.5546875" style="3" customWidth="1"/>
    <col min="7" max="7" width="14.44140625" style="3" customWidth="1"/>
    <col min="8" max="8" width="10" style="3" customWidth="1"/>
    <col min="9" max="9" width="12.88671875" style="23" customWidth="1"/>
    <col min="10" max="10" width="9.109375" style="3"/>
    <col min="11" max="11" width="11.5546875" style="3" customWidth="1"/>
    <col min="12" max="12" width="13" style="3" customWidth="1"/>
    <col min="13" max="13" width="14.5546875" style="9" customWidth="1"/>
    <col min="14" max="14" width="8.109375" style="2" customWidth="1"/>
    <col min="15" max="15" width="8" style="2" customWidth="1"/>
    <col min="16" max="16" width="16.109375" style="24" customWidth="1"/>
    <col min="17" max="16384" width="9.109375" style="1"/>
  </cols>
  <sheetData>
    <row r="1" spans="1:16" ht="22.8">
      <c r="A1" s="180"/>
      <c r="B1" s="181"/>
      <c r="C1" s="182"/>
      <c r="D1" s="203" t="s">
        <v>88</v>
      </c>
      <c r="E1" s="204"/>
      <c r="F1" s="204"/>
      <c r="G1" s="204"/>
      <c r="H1" s="204"/>
      <c r="I1" s="204"/>
      <c r="J1" s="204"/>
      <c r="K1" s="204"/>
      <c r="L1" s="204"/>
      <c r="M1" s="205"/>
      <c r="N1" s="189" t="s">
        <v>151</v>
      </c>
      <c r="O1" s="190"/>
      <c r="P1" s="191"/>
    </row>
    <row r="2" spans="1:16">
      <c r="A2" s="183"/>
      <c r="B2" s="184"/>
      <c r="C2" s="185"/>
      <c r="D2" s="206" t="s">
        <v>90</v>
      </c>
      <c r="E2" s="207"/>
      <c r="F2" s="207"/>
      <c r="G2" s="207"/>
      <c r="H2" s="207"/>
      <c r="I2" s="207"/>
      <c r="J2" s="207"/>
      <c r="K2" s="207"/>
      <c r="L2" s="207"/>
      <c r="M2" s="208"/>
      <c r="N2" s="192"/>
      <c r="O2" s="193"/>
      <c r="P2" s="194"/>
    </row>
    <row r="3" spans="1:16" ht="10.8" thickBot="1">
      <c r="A3" s="186"/>
      <c r="B3" s="187"/>
      <c r="C3" s="188"/>
      <c r="D3" s="209"/>
      <c r="E3" s="210"/>
      <c r="F3" s="210"/>
      <c r="G3" s="210"/>
      <c r="H3" s="210"/>
      <c r="I3" s="210"/>
      <c r="J3" s="210"/>
      <c r="K3" s="210"/>
      <c r="L3" s="210"/>
      <c r="M3" s="211"/>
      <c r="N3" s="195"/>
      <c r="O3" s="196"/>
      <c r="P3" s="197"/>
    </row>
    <row r="4" spans="1:16" ht="12" customHeight="1">
      <c r="A4" s="200" t="s">
        <v>6</v>
      </c>
      <c r="B4" s="201"/>
      <c r="C4" s="201"/>
      <c r="D4" s="201"/>
      <c r="E4" s="201"/>
      <c r="F4" s="201"/>
      <c r="G4" s="201"/>
      <c r="H4" s="201"/>
      <c r="I4" s="201"/>
      <c r="J4" s="198" t="s">
        <v>7</v>
      </c>
      <c r="K4" s="202"/>
      <c r="L4" s="202"/>
      <c r="M4" s="202"/>
      <c r="N4" s="199"/>
      <c r="O4" s="198" t="s">
        <v>10</v>
      </c>
      <c r="P4" s="199"/>
    </row>
    <row r="5" spans="1:16" ht="15.75" customHeight="1" thickBot="1">
      <c r="A5" s="224"/>
      <c r="B5" s="225"/>
      <c r="C5" s="225"/>
      <c r="D5" s="225"/>
      <c r="E5" s="225"/>
      <c r="F5" s="225"/>
      <c r="G5" s="225"/>
      <c r="H5" s="225"/>
      <c r="I5" s="226"/>
      <c r="J5" s="221">
        <f>'Intruções de Preenchimento'!D22</f>
        <v>0</v>
      </c>
      <c r="K5" s="222"/>
      <c r="L5" s="222"/>
      <c r="M5" s="222"/>
      <c r="N5" s="223"/>
      <c r="O5" s="212">
        <f>'Intruções de Preenchimento'!D23</f>
        <v>2014</v>
      </c>
      <c r="P5" s="213"/>
    </row>
    <row r="6" spans="1:16" ht="12" customHeight="1">
      <c r="A6" s="227"/>
      <c r="B6" s="225"/>
      <c r="C6" s="225"/>
      <c r="D6" s="225"/>
      <c r="E6" s="225"/>
      <c r="F6" s="225"/>
      <c r="G6" s="225"/>
      <c r="H6" s="225"/>
      <c r="I6" s="226"/>
      <c r="J6" s="219" t="s">
        <v>50</v>
      </c>
      <c r="K6" s="231"/>
      <c r="L6" s="220"/>
      <c r="M6" s="219" t="s">
        <v>8</v>
      </c>
      <c r="N6" s="220"/>
      <c r="O6" s="219" t="s">
        <v>9</v>
      </c>
      <c r="P6" s="220"/>
    </row>
    <row r="7" spans="1:16" ht="14.25" customHeight="1" thickBot="1">
      <c r="A7" s="228"/>
      <c r="B7" s="229"/>
      <c r="C7" s="229"/>
      <c r="D7" s="229"/>
      <c r="E7" s="229"/>
      <c r="F7" s="229"/>
      <c r="G7" s="229"/>
      <c r="H7" s="229"/>
      <c r="I7" s="230"/>
      <c r="J7" s="238" t="str">
        <f>'Intruções de Preenchimento'!D24</f>
        <v>87.572.079/0001-03</v>
      </c>
      <c r="K7" s="239"/>
      <c r="L7" s="218"/>
      <c r="M7" s="217">
        <f>'Intruções de Preenchimento'!D20</f>
        <v>0</v>
      </c>
      <c r="N7" s="218"/>
      <c r="O7" s="212" t="str">
        <f>'Intruções de Preenchimento'!D25</f>
        <v>RS</v>
      </c>
      <c r="P7" s="213"/>
    </row>
    <row r="8" spans="1:16" s="10" customFormat="1" ht="15.75" customHeight="1" thickBot="1">
      <c r="A8" s="214" t="s">
        <v>5</v>
      </c>
      <c r="B8" s="215"/>
      <c r="C8" s="216"/>
      <c r="D8" s="240"/>
      <c r="E8" s="241"/>
      <c r="F8" s="241"/>
      <c r="G8" s="241"/>
      <c r="H8" s="241"/>
      <c r="I8" s="242"/>
      <c r="J8" s="214" t="s">
        <v>51</v>
      </c>
      <c r="K8" s="215"/>
      <c r="L8" s="215"/>
      <c r="M8" s="243"/>
      <c r="N8" s="243"/>
      <c r="O8" s="243"/>
      <c r="P8" s="244"/>
    </row>
    <row r="9" spans="1:16" s="10" customFormat="1" ht="12" customHeight="1">
      <c r="A9" s="219" t="s">
        <v>147</v>
      </c>
      <c r="B9" s="245"/>
      <c r="C9" s="245"/>
      <c r="D9" s="245"/>
      <c r="E9" s="245"/>
      <c r="F9" s="245"/>
      <c r="G9" s="245"/>
      <c r="H9" s="246"/>
      <c r="I9" s="219" t="s">
        <v>12</v>
      </c>
      <c r="J9" s="231"/>
      <c r="K9" s="231"/>
      <c r="L9" s="231"/>
      <c r="M9" s="231"/>
      <c r="N9" s="231"/>
      <c r="O9" s="231"/>
      <c r="P9" s="19"/>
    </row>
    <row r="10" spans="1:16" s="10" customFormat="1" ht="15.75" customHeight="1" thickBot="1">
      <c r="A10" s="238">
        <f>'Intruções de Preenchimento'!D27</f>
        <v>0</v>
      </c>
      <c r="B10" s="239"/>
      <c r="C10" s="239"/>
      <c r="D10" s="239"/>
      <c r="E10" s="239"/>
      <c r="F10" s="239"/>
      <c r="G10" s="239"/>
      <c r="H10" s="218"/>
      <c r="I10" s="238">
        <f>'Intruções de Preenchimento'!D28</f>
        <v>0</v>
      </c>
      <c r="J10" s="239"/>
      <c r="K10" s="239"/>
      <c r="L10" s="239"/>
      <c r="M10" s="239"/>
      <c r="N10" s="239"/>
      <c r="O10" s="239"/>
      <c r="P10" s="218"/>
    </row>
    <row r="11" spans="1:16" s="10" customFormat="1" ht="13.5" customHeight="1" thickBot="1">
      <c r="A11" s="18"/>
      <c r="B11" s="232" t="s">
        <v>53</v>
      </c>
      <c r="C11" s="233"/>
      <c r="D11" s="234"/>
      <c r="E11" s="232" t="s">
        <v>54</v>
      </c>
      <c r="F11" s="233"/>
      <c r="G11" s="234"/>
      <c r="H11" s="214" t="s">
        <v>55</v>
      </c>
      <c r="I11" s="215"/>
      <c r="J11" s="215"/>
      <c r="K11" s="215"/>
      <c r="L11" s="215"/>
      <c r="M11" s="216"/>
      <c r="N11" s="235" t="s">
        <v>13</v>
      </c>
      <c r="O11" s="236"/>
      <c r="P11" s="237"/>
    </row>
    <row r="12" spans="1:16" s="8" customFormat="1" ht="21" thickBot="1">
      <c r="A12" s="6" t="s">
        <v>1</v>
      </c>
      <c r="B12" s="6" t="s">
        <v>0</v>
      </c>
      <c r="C12" s="6" t="s">
        <v>2</v>
      </c>
      <c r="D12" s="6" t="s">
        <v>43</v>
      </c>
      <c r="E12" s="6" t="s">
        <v>44</v>
      </c>
      <c r="F12" s="6" t="s">
        <v>45</v>
      </c>
      <c r="G12" s="21" t="s">
        <v>139</v>
      </c>
      <c r="H12" s="21" t="s">
        <v>52</v>
      </c>
      <c r="I12" s="22" t="s">
        <v>48</v>
      </c>
      <c r="J12" s="6" t="s">
        <v>47</v>
      </c>
      <c r="K12" s="6" t="s">
        <v>46</v>
      </c>
      <c r="L12" s="6" t="s">
        <v>49</v>
      </c>
      <c r="M12" s="7" t="s">
        <v>3</v>
      </c>
      <c r="N12" s="50" t="s">
        <v>15</v>
      </c>
      <c r="O12" s="51" t="s">
        <v>4</v>
      </c>
      <c r="P12" s="52" t="s">
        <v>14</v>
      </c>
    </row>
    <row r="13" spans="1:16">
      <c r="A13" s="164"/>
      <c r="C13" s="163"/>
      <c r="D13" s="163"/>
      <c r="H13" s="163"/>
      <c r="I13" s="170"/>
      <c r="J13" s="4"/>
      <c r="K13" s="171"/>
      <c r="L13" s="163"/>
    </row>
    <row r="14" spans="1:16">
      <c r="A14" s="164"/>
    </row>
    <row r="15" spans="1:16">
      <c r="A15" s="164"/>
    </row>
    <row r="16" spans="1:16">
      <c r="A16" s="164" t="str">
        <f t="shared" ref="A16:A52" si="0">IF(D16&lt;&gt;0,(A15+1)," ")</f>
        <v/>
      </c>
    </row>
    <row r="17" spans="1:1">
      <c r="A17" s="164" t="str">
        <f t="shared" si="0"/>
        <v/>
      </c>
    </row>
    <row r="18" spans="1:1">
      <c r="A18" s="164" t="str">
        <f t="shared" si="0"/>
        <v/>
      </c>
    </row>
    <row r="19" spans="1:1">
      <c r="A19" s="164" t="str">
        <f t="shared" si="0"/>
        <v/>
      </c>
    </row>
    <row r="20" spans="1:1">
      <c r="A20" s="164" t="str">
        <f t="shared" si="0"/>
        <v/>
      </c>
    </row>
    <row r="21" spans="1:1">
      <c r="A21" s="164" t="str">
        <f t="shared" si="0"/>
        <v/>
      </c>
    </row>
    <row r="22" spans="1:1">
      <c r="A22" s="164" t="str">
        <f t="shared" si="0"/>
        <v/>
      </c>
    </row>
    <row r="23" spans="1:1">
      <c r="A23" s="164" t="str">
        <f t="shared" si="0"/>
        <v/>
      </c>
    </row>
    <row r="24" spans="1:1">
      <c r="A24" s="164" t="str">
        <f t="shared" si="0"/>
        <v/>
      </c>
    </row>
    <row r="25" spans="1:1">
      <c r="A25" s="164" t="str">
        <f t="shared" si="0"/>
        <v/>
      </c>
    </row>
    <row r="26" spans="1:1">
      <c r="A26" s="164" t="str">
        <f t="shared" si="0"/>
        <v/>
      </c>
    </row>
    <row r="27" spans="1:1">
      <c r="A27" s="164" t="str">
        <f t="shared" si="0"/>
        <v/>
      </c>
    </row>
    <row r="28" spans="1:1">
      <c r="A28" s="164" t="str">
        <f t="shared" si="0"/>
        <v/>
      </c>
    </row>
    <row r="29" spans="1:1">
      <c r="A29" s="164" t="str">
        <f t="shared" si="0"/>
        <v/>
      </c>
    </row>
    <row r="30" spans="1:1">
      <c r="A30" s="164" t="str">
        <f t="shared" si="0"/>
        <v/>
      </c>
    </row>
    <row r="31" spans="1:1">
      <c r="A31" s="164" t="str">
        <f t="shared" si="0"/>
        <v/>
      </c>
    </row>
    <row r="32" spans="1:1">
      <c r="A32" s="164" t="str">
        <f t="shared" si="0"/>
        <v/>
      </c>
    </row>
    <row r="33" spans="1:1">
      <c r="A33" s="164" t="str">
        <f t="shared" si="0"/>
        <v/>
      </c>
    </row>
    <row r="34" spans="1:1">
      <c r="A34" s="164" t="str">
        <f t="shared" si="0"/>
        <v/>
      </c>
    </row>
    <row r="35" spans="1:1">
      <c r="A35" s="164" t="str">
        <f t="shared" si="0"/>
        <v/>
      </c>
    </row>
    <row r="36" spans="1:1">
      <c r="A36" s="164" t="str">
        <f t="shared" si="0"/>
        <v/>
      </c>
    </row>
    <row r="37" spans="1:1">
      <c r="A37" s="164" t="str">
        <f t="shared" si="0"/>
        <v/>
      </c>
    </row>
    <row r="38" spans="1:1">
      <c r="A38" s="164" t="str">
        <f t="shared" si="0"/>
        <v/>
      </c>
    </row>
    <row r="39" spans="1:1">
      <c r="A39" s="164" t="str">
        <f t="shared" si="0"/>
        <v/>
      </c>
    </row>
    <row r="40" spans="1:1">
      <c r="A40" s="164" t="str">
        <f t="shared" si="0"/>
        <v/>
      </c>
    </row>
    <row r="41" spans="1:1">
      <c r="A41" s="164" t="str">
        <f t="shared" si="0"/>
        <v/>
      </c>
    </row>
    <row r="42" spans="1:1">
      <c r="A42" s="164" t="str">
        <f t="shared" si="0"/>
        <v/>
      </c>
    </row>
    <row r="43" spans="1:1">
      <c r="A43" s="164" t="str">
        <f t="shared" si="0"/>
        <v/>
      </c>
    </row>
    <row r="44" spans="1:1">
      <c r="A44" s="164" t="str">
        <f t="shared" si="0"/>
        <v/>
      </c>
    </row>
    <row r="45" spans="1:1">
      <c r="A45" s="164" t="str">
        <f t="shared" si="0"/>
        <v/>
      </c>
    </row>
    <row r="46" spans="1:1">
      <c r="A46" s="164" t="str">
        <f t="shared" si="0"/>
        <v/>
      </c>
    </row>
    <row r="47" spans="1:1">
      <c r="A47" s="164" t="str">
        <f t="shared" si="0"/>
        <v/>
      </c>
    </row>
    <row r="48" spans="1:1">
      <c r="A48" s="164" t="str">
        <f t="shared" si="0"/>
        <v/>
      </c>
    </row>
    <row r="49" spans="1:4">
      <c r="A49" s="164" t="str">
        <f t="shared" si="0"/>
        <v/>
      </c>
    </row>
    <row r="50" spans="1:4">
      <c r="A50" s="164" t="str">
        <f t="shared" si="0"/>
        <v/>
      </c>
    </row>
    <row r="51" spans="1:4">
      <c r="A51" s="164" t="str">
        <f t="shared" si="0"/>
        <v/>
      </c>
    </row>
    <row r="52" spans="1:4">
      <c r="A52" s="164" t="e">
        <f t="shared" si="0"/>
        <v>#VALUE!</v>
      </c>
      <c r="D52" s="3">
        <v>444</v>
      </c>
    </row>
    <row r="53" spans="1:4">
      <c r="A53" s="169"/>
    </row>
    <row r="54" spans="1:4">
      <c r="A54" s="169"/>
    </row>
    <row r="55" spans="1:4">
      <c r="A55" s="169"/>
    </row>
    <row r="56" spans="1:4">
      <c r="A56" s="169"/>
    </row>
    <row r="57" spans="1:4">
      <c r="A57" s="169"/>
      <c r="D57" s="3">
        <v>5</v>
      </c>
    </row>
    <row r="58" spans="1:4">
      <c r="A58" s="169"/>
    </row>
    <row r="59" spans="1:4">
      <c r="A59" s="169"/>
    </row>
    <row r="60" spans="1:4">
      <c r="A60" s="169"/>
    </row>
    <row r="61" spans="1:4">
      <c r="A61" s="169"/>
    </row>
    <row r="62" spans="1:4">
      <c r="A62" s="169"/>
    </row>
    <row r="63" spans="1:4">
      <c r="A63" s="169"/>
    </row>
    <row r="64" spans="1:4">
      <c r="A64" s="169"/>
    </row>
    <row r="65" spans="1:1">
      <c r="A65" s="169"/>
    </row>
    <row r="66" spans="1:1">
      <c r="A66" s="169"/>
    </row>
    <row r="67" spans="1:1">
      <c r="A67" s="169"/>
    </row>
    <row r="68" spans="1:1">
      <c r="A68" s="169"/>
    </row>
    <row r="69" spans="1:1">
      <c r="A69" s="169"/>
    </row>
    <row r="70" spans="1:1">
      <c r="A70" s="169"/>
    </row>
    <row r="71" spans="1:1">
      <c r="A71" s="169"/>
    </row>
    <row r="72" spans="1:1">
      <c r="A72" s="169"/>
    </row>
    <row r="73" spans="1:1">
      <c r="A73" s="169"/>
    </row>
    <row r="74" spans="1:1">
      <c r="A74" s="169"/>
    </row>
    <row r="75" spans="1:1">
      <c r="A75" s="169"/>
    </row>
    <row r="76" spans="1:1">
      <c r="A76" s="169"/>
    </row>
    <row r="77" spans="1:1">
      <c r="A77" s="169"/>
    </row>
    <row r="78" spans="1:1">
      <c r="A78" s="169"/>
    </row>
    <row r="79" spans="1:1">
      <c r="A79" s="169"/>
    </row>
    <row r="80" spans="1:1">
      <c r="A80" s="169"/>
    </row>
    <row r="81" spans="1:1">
      <c r="A81" s="169"/>
    </row>
    <row r="82" spans="1:1">
      <c r="A82" s="169"/>
    </row>
    <row r="83" spans="1:1">
      <c r="A83" s="169"/>
    </row>
    <row r="84" spans="1:1">
      <c r="A84" s="169"/>
    </row>
    <row r="85" spans="1:1">
      <c r="A85" s="169"/>
    </row>
    <row r="86" spans="1:1">
      <c r="A86" s="169"/>
    </row>
    <row r="87" spans="1:1">
      <c r="A87" s="169"/>
    </row>
    <row r="88" spans="1:1">
      <c r="A88" s="169"/>
    </row>
    <row r="89" spans="1:1">
      <c r="A89" s="169"/>
    </row>
    <row r="90" spans="1:1">
      <c r="A90" s="169"/>
    </row>
    <row r="91" spans="1:1">
      <c r="A91" s="169"/>
    </row>
    <row r="92" spans="1:1">
      <c r="A92" s="169"/>
    </row>
    <row r="93" spans="1:1">
      <c r="A93" s="169"/>
    </row>
    <row r="94" spans="1:1">
      <c r="A94" s="169"/>
    </row>
    <row r="95" spans="1:1">
      <c r="A95" s="169"/>
    </row>
    <row r="96" spans="1:1">
      <c r="A96" s="169"/>
    </row>
    <row r="97" spans="1:1">
      <c r="A97" s="169"/>
    </row>
    <row r="98" spans="1:1">
      <c r="A98" s="169"/>
    </row>
    <row r="99" spans="1:1">
      <c r="A99" s="169"/>
    </row>
    <row r="100" spans="1:1">
      <c r="A100" s="169"/>
    </row>
    <row r="101" spans="1:1">
      <c r="A101" s="169"/>
    </row>
    <row r="102" spans="1:1">
      <c r="A102" s="169"/>
    </row>
    <row r="103" spans="1:1">
      <c r="A103" s="169"/>
    </row>
    <row r="104" spans="1:1">
      <c r="A104" s="169"/>
    </row>
    <row r="105" spans="1:1">
      <c r="A105" s="169"/>
    </row>
    <row r="106" spans="1:1">
      <c r="A106" s="169"/>
    </row>
    <row r="107" spans="1:1">
      <c r="A107" s="169"/>
    </row>
    <row r="108" spans="1:1">
      <c r="A108" s="169"/>
    </row>
    <row r="109" spans="1:1">
      <c r="A109" s="169"/>
    </row>
    <row r="110" spans="1:1">
      <c r="A110" s="169"/>
    </row>
    <row r="111" spans="1:1">
      <c r="A111" s="169"/>
    </row>
    <row r="112" spans="1:1">
      <c r="A112" s="169"/>
    </row>
    <row r="113" spans="1:1">
      <c r="A113" s="169"/>
    </row>
    <row r="114" spans="1:1">
      <c r="A114" s="169"/>
    </row>
    <row r="115" spans="1:1">
      <c r="A115" s="169"/>
    </row>
    <row r="116" spans="1:1">
      <c r="A116" s="169"/>
    </row>
    <row r="117" spans="1:1">
      <c r="A117" s="169"/>
    </row>
    <row r="118" spans="1:1">
      <c r="A118" s="169"/>
    </row>
    <row r="119" spans="1:1">
      <c r="A119" s="169"/>
    </row>
    <row r="120" spans="1:1">
      <c r="A120" s="169"/>
    </row>
    <row r="121" spans="1:1">
      <c r="A121" s="169"/>
    </row>
    <row r="122" spans="1:1">
      <c r="A122" s="169"/>
    </row>
    <row r="123" spans="1:1">
      <c r="A123" s="169"/>
    </row>
    <row r="124" spans="1:1">
      <c r="A124" s="169"/>
    </row>
    <row r="125" spans="1:1">
      <c r="A125" s="169"/>
    </row>
    <row r="126" spans="1:1">
      <c r="A126" s="169"/>
    </row>
    <row r="127" spans="1:1">
      <c r="A127" s="169"/>
    </row>
    <row r="128" spans="1:1">
      <c r="A128" s="169"/>
    </row>
    <row r="129" spans="1:1">
      <c r="A129" s="169"/>
    </row>
    <row r="130" spans="1:1">
      <c r="A130" s="169"/>
    </row>
    <row r="131" spans="1:1">
      <c r="A131" s="169"/>
    </row>
    <row r="132" spans="1:1">
      <c r="A132" s="169"/>
    </row>
    <row r="133" spans="1:1">
      <c r="A133" s="169"/>
    </row>
    <row r="134" spans="1:1">
      <c r="A134" s="169"/>
    </row>
    <row r="135" spans="1:1">
      <c r="A135" s="169"/>
    </row>
    <row r="136" spans="1:1">
      <c r="A136" s="169"/>
    </row>
    <row r="137" spans="1:1">
      <c r="A137" s="169"/>
    </row>
    <row r="138" spans="1:1">
      <c r="A138" s="169"/>
    </row>
    <row r="139" spans="1:1">
      <c r="A139" s="169"/>
    </row>
    <row r="140" spans="1:1">
      <c r="A140" s="169"/>
    </row>
    <row r="141" spans="1:1">
      <c r="A141" s="169"/>
    </row>
    <row r="142" spans="1:1">
      <c r="A142" s="169"/>
    </row>
    <row r="143" spans="1:1">
      <c r="A143" s="169"/>
    </row>
    <row r="144" spans="1:1">
      <c r="A144" s="169"/>
    </row>
    <row r="145" spans="1:1">
      <c r="A145" s="169"/>
    </row>
    <row r="146" spans="1:1">
      <c r="A146" s="169"/>
    </row>
    <row r="147" spans="1:1">
      <c r="A147" s="169"/>
    </row>
    <row r="148" spans="1:1">
      <c r="A148" s="169"/>
    </row>
    <row r="149" spans="1:1">
      <c r="A149" s="169"/>
    </row>
    <row r="150" spans="1:1">
      <c r="A150" s="169"/>
    </row>
    <row r="151" spans="1:1">
      <c r="A151" s="169"/>
    </row>
    <row r="152" spans="1:1">
      <c r="A152" s="169"/>
    </row>
    <row r="153" spans="1:1">
      <c r="A153" s="169"/>
    </row>
    <row r="154" spans="1:1">
      <c r="A154" s="169"/>
    </row>
    <row r="155" spans="1:1">
      <c r="A155" s="169"/>
    </row>
    <row r="156" spans="1:1">
      <c r="A156" s="169"/>
    </row>
    <row r="157" spans="1:1">
      <c r="A157" s="169"/>
    </row>
    <row r="158" spans="1:1">
      <c r="A158" s="169"/>
    </row>
    <row r="159" spans="1:1">
      <c r="A159" s="169"/>
    </row>
    <row r="160" spans="1:1">
      <c r="A160" s="169"/>
    </row>
    <row r="161" spans="1:1">
      <c r="A161" s="169"/>
    </row>
    <row r="162" spans="1:1">
      <c r="A162" s="169"/>
    </row>
    <row r="163" spans="1:1">
      <c r="A163" s="169"/>
    </row>
    <row r="164" spans="1:1">
      <c r="A164" s="169"/>
    </row>
    <row r="165" spans="1:1">
      <c r="A165" s="169"/>
    </row>
    <row r="166" spans="1:1">
      <c r="A166" s="169"/>
    </row>
    <row r="167" spans="1:1">
      <c r="A167" s="169"/>
    </row>
    <row r="168" spans="1:1">
      <c r="A168" s="169"/>
    </row>
    <row r="169" spans="1:1">
      <c r="A169" s="169"/>
    </row>
    <row r="170" spans="1:1">
      <c r="A170" s="169"/>
    </row>
    <row r="171" spans="1:1">
      <c r="A171" s="169"/>
    </row>
    <row r="172" spans="1:1">
      <c r="A172" s="169"/>
    </row>
  </sheetData>
  <sheetProtection formatCells="0" formatRows="0" insertRows="0" deleteRows="0" sort="0" autoFilter="0"/>
  <protectedRanges>
    <protectedRange sqref="A13:IV64988" name="Intervalo1"/>
  </protectedRanges>
  <mergeCells count="28">
    <mergeCell ref="E11:G11"/>
    <mergeCell ref="B11:D11"/>
    <mergeCell ref="N11:P11"/>
    <mergeCell ref="O7:P7"/>
    <mergeCell ref="I10:P10"/>
    <mergeCell ref="H11:M11"/>
    <mergeCell ref="D8:I8"/>
    <mergeCell ref="J8:L8"/>
    <mergeCell ref="M8:P8"/>
    <mergeCell ref="A9:H9"/>
    <mergeCell ref="I9:O9"/>
    <mergeCell ref="A10:H10"/>
    <mergeCell ref="J7:L7"/>
    <mergeCell ref="O5:P5"/>
    <mergeCell ref="A8:C8"/>
    <mergeCell ref="M7:N7"/>
    <mergeCell ref="O6:P6"/>
    <mergeCell ref="J5:N5"/>
    <mergeCell ref="M6:N6"/>
    <mergeCell ref="A5:I7"/>
    <mergeCell ref="J6:L6"/>
    <mergeCell ref="A1:C3"/>
    <mergeCell ref="N1:P3"/>
    <mergeCell ref="O4:P4"/>
    <mergeCell ref="A4:I4"/>
    <mergeCell ref="J4:N4"/>
    <mergeCell ref="D1:M1"/>
    <mergeCell ref="D2:M3"/>
  </mergeCells>
  <phoneticPr fontId="2" type="noConversion"/>
  <conditionalFormatting sqref="A5:I7 A10:P10 M7:P8 J7:L7 J5:P5">
    <cfRule type="cellIs" dxfId="23" priority="2" stopIfTrue="1" operator="equal">
      <formula>0</formula>
    </cfRule>
  </conditionalFormatting>
  <dataValidations count="1">
    <dataValidation type="decimal" allowBlank="1" showInputMessage="1" showErrorMessage="1" errorTitle="ERRO" error="Preencha somente com números. Exemplo: para &quot;R$ 10.500,23&quot; preencha somente &quot;10500,23&quot; (utilize a vírgula como separador de centavos)." sqref="M1:M1048576">
      <formula1>-1E+30</formula1>
      <formula2>1E+30</formula2>
    </dataValidation>
  </dataValidations>
  <printOptions horizontalCentered="1"/>
  <pageMargins left="0.59055118110236227" right="0.59055118110236227" top="0.59055118110236227" bottom="0.98425196850393704" header="0.51181102362204722" footer="0.51181102362204722"/>
  <pageSetup paperSize="9" scale="72" fitToHeight="0" orientation="landscape" horizontalDpi="300" verticalDpi="300" r:id="rId1"/>
  <headerFooter alignWithMargins="0">
    <oddFooter>&amp;L&amp;"Arial,Negrito"&amp;8________________________________________Nome do Dirigente Legal ou Representante&amp;C&amp;"Arial,Negrito"&amp;8_________________________________________Assinatura do Dirigente Legal ou Representante&amp;R&amp;"Arial,Negrito"&amp;6&amp;8&amp;D - Página &amp;P de &amp;N</oddFooter>
  </headerFooter>
  <rowBreaks count="4" manualBreakCount="4">
    <brk id="52" max="16383" man="1"/>
    <brk id="92" max="16383" man="1"/>
    <brk id="132" max="16383" man="1"/>
    <brk id="172" max="16383" man="1"/>
  </rowBreaks>
  <ignoredErrors>
    <ignoredError sqref="I20:I22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85" workbookViewId="0">
      <pane ySplit="12" topLeftCell="A13" activePane="bottomLeft" state="frozenSplit"/>
      <selection activeCell="E1" sqref="E1"/>
      <selection pane="bottomLeft" activeCell="L1" sqref="L1:N3"/>
    </sheetView>
  </sheetViews>
  <sheetFormatPr defaultColWidth="9.109375" defaultRowHeight="13.2"/>
  <cols>
    <col min="1" max="1" width="8.5546875" style="81" customWidth="1"/>
    <col min="2" max="2" width="13.5546875" style="81" customWidth="1"/>
    <col min="3" max="3" width="16.109375" style="82" customWidth="1"/>
    <col min="4" max="4" width="14.6640625" style="82" customWidth="1"/>
    <col min="5" max="5" width="9.6640625" style="82" customWidth="1"/>
    <col min="6" max="6" width="7.33203125" style="82" customWidth="1"/>
    <col min="7" max="7" width="29.6640625" style="82" customWidth="1"/>
    <col min="8" max="8" width="10.109375" style="82" customWidth="1"/>
    <col min="9" max="9" width="8" style="82" customWidth="1"/>
    <col min="10" max="10" width="17.33203125" style="82" customWidth="1"/>
    <col min="11" max="11" width="8" style="83" customWidth="1"/>
    <col min="12" max="12" width="10.5546875" style="81" customWidth="1"/>
    <col min="13" max="13" width="9.6640625" style="81" customWidth="1"/>
    <col min="14" max="14" width="19.109375" style="81" customWidth="1"/>
    <col min="15" max="16384" width="9.109375" style="53"/>
  </cols>
  <sheetData>
    <row r="1" spans="1:14" s="71" customFormat="1" ht="22.8">
      <c r="A1" s="288"/>
      <c r="B1" s="289"/>
      <c r="C1" s="290"/>
      <c r="D1" s="306" t="s">
        <v>88</v>
      </c>
      <c r="E1" s="307"/>
      <c r="F1" s="307"/>
      <c r="G1" s="307"/>
      <c r="H1" s="307"/>
      <c r="I1" s="307"/>
      <c r="J1" s="307"/>
      <c r="K1" s="308"/>
      <c r="L1" s="297" t="s">
        <v>155</v>
      </c>
      <c r="M1" s="298"/>
      <c r="N1" s="299"/>
    </row>
    <row r="2" spans="1:14" s="71" customFormat="1" ht="10.199999999999999">
      <c r="A2" s="291"/>
      <c r="B2" s="292"/>
      <c r="C2" s="293"/>
      <c r="D2" s="309" t="s">
        <v>89</v>
      </c>
      <c r="E2" s="310"/>
      <c r="F2" s="310"/>
      <c r="G2" s="310"/>
      <c r="H2" s="310"/>
      <c r="I2" s="310"/>
      <c r="J2" s="310"/>
      <c r="K2" s="311"/>
      <c r="L2" s="300"/>
      <c r="M2" s="301"/>
      <c r="N2" s="302"/>
    </row>
    <row r="3" spans="1:14" s="71" customFormat="1" ht="10.8" thickBot="1">
      <c r="A3" s="294"/>
      <c r="B3" s="295"/>
      <c r="C3" s="296"/>
      <c r="D3" s="312"/>
      <c r="E3" s="313"/>
      <c r="F3" s="313"/>
      <c r="G3" s="313"/>
      <c r="H3" s="313"/>
      <c r="I3" s="313"/>
      <c r="J3" s="313"/>
      <c r="K3" s="314"/>
      <c r="L3" s="303"/>
      <c r="M3" s="304"/>
      <c r="N3" s="305"/>
    </row>
    <row r="4" spans="1:14" s="71" customFormat="1" ht="12" customHeight="1">
      <c r="A4" s="200" t="s">
        <v>6</v>
      </c>
      <c r="B4" s="201"/>
      <c r="C4" s="201"/>
      <c r="D4" s="201"/>
      <c r="E4" s="201"/>
      <c r="F4" s="201"/>
      <c r="G4" s="201"/>
      <c r="H4" s="201"/>
      <c r="I4" s="198" t="s">
        <v>7</v>
      </c>
      <c r="J4" s="202"/>
      <c r="K4" s="202"/>
      <c r="L4" s="199"/>
      <c r="M4" s="198" t="s">
        <v>10</v>
      </c>
      <c r="N4" s="199"/>
    </row>
    <row r="5" spans="1:14" s="71" customFormat="1" ht="15.75" customHeight="1" thickBot="1">
      <c r="A5" s="254"/>
      <c r="B5" s="255"/>
      <c r="C5" s="255"/>
      <c r="D5" s="255"/>
      <c r="E5" s="255"/>
      <c r="F5" s="255"/>
      <c r="G5" s="255"/>
      <c r="H5" s="256"/>
      <c r="I5" s="317">
        <f>'Intruções de Preenchimento'!D22</f>
        <v>0</v>
      </c>
      <c r="J5" s="318"/>
      <c r="K5" s="318"/>
      <c r="L5" s="319"/>
      <c r="M5" s="315">
        <f>'Intruções de Preenchimento'!D23</f>
        <v>2014</v>
      </c>
      <c r="N5" s="316"/>
    </row>
    <row r="6" spans="1:14" s="71" customFormat="1" ht="12" customHeight="1">
      <c r="A6" s="257"/>
      <c r="B6" s="255"/>
      <c r="C6" s="255"/>
      <c r="D6" s="255"/>
      <c r="E6" s="255"/>
      <c r="F6" s="255"/>
      <c r="G6" s="255"/>
      <c r="H6" s="256"/>
      <c r="I6" s="219" t="s">
        <v>50</v>
      </c>
      <c r="J6" s="220"/>
      <c r="K6" s="219" t="s">
        <v>8</v>
      </c>
      <c r="L6" s="220"/>
      <c r="M6" s="219" t="s">
        <v>9</v>
      </c>
      <c r="N6" s="220"/>
    </row>
    <row r="7" spans="1:14" s="71" customFormat="1" ht="15.75" customHeight="1" thickBot="1">
      <c r="A7" s="258"/>
      <c r="B7" s="259"/>
      <c r="C7" s="259"/>
      <c r="D7" s="259"/>
      <c r="E7" s="259"/>
      <c r="F7" s="259"/>
      <c r="G7" s="259"/>
      <c r="H7" s="260"/>
      <c r="I7" s="317" t="str">
        <f>'Intruções de Preenchimento'!D24</f>
        <v>87.572.079/0001-03</v>
      </c>
      <c r="J7" s="319"/>
      <c r="K7" s="320">
        <f>'Intruções de Preenchimento'!D20</f>
        <v>0</v>
      </c>
      <c r="L7" s="319"/>
      <c r="M7" s="315" t="str">
        <f>'Intruções de Preenchimento'!D25</f>
        <v>RS</v>
      </c>
      <c r="N7" s="316"/>
    </row>
    <row r="8" spans="1:14" s="72" customFormat="1" ht="15.75" customHeight="1" thickBot="1">
      <c r="A8" s="214" t="s">
        <v>5</v>
      </c>
      <c r="B8" s="215"/>
      <c r="C8" s="216"/>
      <c r="D8" s="332"/>
      <c r="E8" s="333"/>
      <c r="F8" s="333"/>
      <c r="G8" s="333"/>
      <c r="H8" s="334"/>
      <c r="I8" s="214" t="s">
        <v>51</v>
      </c>
      <c r="J8" s="215"/>
      <c r="K8" s="267"/>
      <c r="L8" s="267"/>
      <c r="M8" s="267"/>
      <c r="N8" s="268"/>
    </row>
    <row r="9" spans="1:14" s="72" customFormat="1" ht="12" customHeight="1">
      <c r="A9" s="219" t="s">
        <v>147</v>
      </c>
      <c r="B9" s="231"/>
      <c r="C9" s="231"/>
      <c r="D9" s="231"/>
      <c r="E9" s="231"/>
      <c r="F9" s="231"/>
      <c r="G9" s="220"/>
      <c r="H9" s="329" t="s">
        <v>12</v>
      </c>
      <c r="I9" s="330"/>
      <c r="J9" s="330"/>
      <c r="K9" s="330"/>
      <c r="L9" s="330"/>
      <c r="M9" s="330"/>
      <c r="N9" s="331"/>
    </row>
    <row r="10" spans="1:14" s="72" customFormat="1" ht="15.75" customHeight="1" thickBot="1">
      <c r="A10" s="317">
        <f>'Intruções de Preenchimento'!D27</f>
        <v>0</v>
      </c>
      <c r="B10" s="318"/>
      <c r="C10" s="318"/>
      <c r="D10" s="318"/>
      <c r="E10" s="318"/>
      <c r="F10" s="318"/>
      <c r="G10" s="319"/>
      <c r="H10" s="317">
        <f>'Intruções de Preenchimento'!D28</f>
        <v>0</v>
      </c>
      <c r="I10" s="318"/>
      <c r="J10" s="318"/>
      <c r="K10" s="318"/>
      <c r="L10" s="318"/>
      <c r="M10" s="318"/>
      <c r="N10" s="319"/>
    </row>
    <row r="11" spans="1:14" ht="24.75" customHeight="1">
      <c r="A11" s="265" t="s">
        <v>57</v>
      </c>
      <c r="B11" s="269" t="s">
        <v>58</v>
      </c>
      <c r="C11" s="273" t="s">
        <v>59</v>
      </c>
      <c r="D11" s="274"/>
      <c r="E11" s="274"/>
      <c r="F11" s="274"/>
      <c r="G11" s="275"/>
      <c r="H11" s="279" t="s">
        <v>60</v>
      </c>
      <c r="I11" s="280"/>
      <c r="J11" s="279" t="s">
        <v>61</v>
      </c>
      <c r="K11" s="280"/>
      <c r="L11" s="283" t="s">
        <v>62</v>
      </c>
      <c r="M11" s="284"/>
      <c r="N11" s="285"/>
    </row>
    <row r="12" spans="1:14" ht="16.5" customHeight="1" thickBot="1">
      <c r="A12" s="266"/>
      <c r="B12" s="270"/>
      <c r="C12" s="276"/>
      <c r="D12" s="277"/>
      <c r="E12" s="277"/>
      <c r="F12" s="277"/>
      <c r="G12" s="278"/>
      <c r="H12" s="281"/>
      <c r="I12" s="282"/>
      <c r="J12" s="281"/>
      <c r="K12" s="282"/>
      <c r="L12" s="271" t="s">
        <v>16</v>
      </c>
      <c r="M12" s="272"/>
      <c r="N12" s="20" t="s">
        <v>56</v>
      </c>
    </row>
    <row r="13" spans="1:14" s="78" customFormat="1">
      <c r="A13" s="77"/>
      <c r="B13" s="77"/>
      <c r="C13" s="324"/>
      <c r="D13" s="325"/>
      <c r="E13" s="325"/>
      <c r="F13" s="325"/>
      <c r="G13" s="326"/>
      <c r="H13" s="327"/>
      <c r="I13" s="328"/>
      <c r="J13" s="263"/>
      <c r="K13" s="264"/>
      <c r="L13" s="263"/>
      <c r="M13" s="264"/>
      <c r="N13" s="153" t="str">
        <f t="shared" ref="N13:N18" si="0">IF(J13=0,"",L13/J13)</f>
        <v/>
      </c>
    </row>
    <row r="14" spans="1:14" s="78" customFormat="1" ht="12.75" customHeight="1">
      <c r="A14" s="79"/>
      <c r="B14" s="80"/>
      <c r="C14" s="321"/>
      <c r="D14" s="322"/>
      <c r="E14" s="322"/>
      <c r="F14" s="322"/>
      <c r="G14" s="323"/>
      <c r="H14" s="286"/>
      <c r="I14" s="287"/>
      <c r="J14" s="261"/>
      <c r="K14" s="262"/>
      <c r="L14" s="261"/>
      <c r="M14" s="262"/>
      <c r="N14" s="153" t="str">
        <f t="shared" si="0"/>
        <v/>
      </c>
    </row>
    <row r="15" spans="1:14" s="78" customFormat="1" ht="12.75" customHeight="1">
      <c r="A15" s="79"/>
      <c r="B15" s="80"/>
      <c r="C15" s="321"/>
      <c r="D15" s="322"/>
      <c r="E15" s="322"/>
      <c r="F15" s="322"/>
      <c r="G15" s="323"/>
      <c r="H15" s="286"/>
      <c r="I15" s="287"/>
      <c r="J15" s="261"/>
      <c r="K15" s="262"/>
      <c r="L15" s="261"/>
      <c r="M15" s="262"/>
      <c r="N15" s="153" t="str">
        <f t="shared" si="0"/>
        <v/>
      </c>
    </row>
    <row r="16" spans="1:14" s="78" customFormat="1" ht="12.75" customHeight="1">
      <c r="A16" s="79"/>
      <c r="B16" s="80"/>
      <c r="C16" s="321"/>
      <c r="D16" s="322"/>
      <c r="E16" s="322"/>
      <c r="F16" s="322"/>
      <c r="G16" s="323"/>
      <c r="H16" s="286"/>
      <c r="I16" s="287"/>
      <c r="J16" s="261"/>
      <c r="K16" s="262"/>
      <c r="L16" s="261"/>
      <c r="M16" s="262"/>
      <c r="N16" s="25" t="str">
        <f t="shared" si="0"/>
        <v/>
      </c>
    </row>
    <row r="17" spans="1:14" s="78" customFormat="1" ht="12.75" customHeight="1">
      <c r="A17" s="79"/>
      <c r="B17" s="80"/>
      <c r="C17" s="321"/>
      <c r="D17" s="322"/>
      <c r="E17" s="322"/>
      <c r="F17" s="322"/>
      <c r="G17" s="323"/>
      <c r="H17" s="286"/>
      <c r="I17" s="287"/>
      <c r="J17" s="261"/>
      <c r="K17" s="262"/>
      <c r="L17" s="261"/>
      <c r="M17" s="262"/>
      <c r="N17" s="153" t="str">
        <f t="shared" si="0"/>
        <v/>
      </c>
    </row>
    <row r="18" spans="1:14" s="78" customFormat="1" ht="12.75" customHeight="1">
      <c r="A18" s="160"/>
      <c r="B18" s="161"/>
      <c r="C18" s="247"/>
      <c r="D18" s="248"/>
      <c r="E18" s="248"/>
      <c r="F18" s="248"/>
      <c r="G18" s="249"/>
      <c r="H18" s="250"/>
      <c r="I18" s="251"/>
      <c r="J18" s="252"/>
      <c r="K18" s="253"/>
      <c r="L18" s="252"/>
      <c r="M18" s="253"/>
      <c r="N18" s="153" t="str">
        <f t="shared" si="0"/>
        <v/>
      </c>
    </row>
  </sheetData>
  <sheetProtection formatRows="0" insertRows="0" deleteRows="0"/>
  <protectedRanges>
    <protectedRange sqref="A13:IV449" name="Intervalo1"/>
  </protectedRanges>
  <mergeCells count="55">
    <mergeCell ref="C16:G16"/>
    <mergeCell ref="L16:M16"/>
    <mergeCell ref="C17:G17"/>
    <mergeCell ref="L17:M17"/>
    <mergeCell ref="J17:K17"/>
    <mergeCell ref="H16:I16"/>
    <mergeCell ref="H17:I17"/>
    <mergeCell ref="M7:N7"/>
    <mergeCell ref="I7:J7"/>
    <mergeCell ref="K7:L7"/>
    <mergeCell ref="C15:G15"/>
    <mergeCell ref="L15:M15"/>
    <mergeCell ref="H15:I15"/>
    <mergeCell ref="H11:I12"/>
    <mergeCell ref="C13:G13"/>
    <mergeCell ref="H13:I13"/>
    <mergeCell ref="C14:G14"/>
    <mergeCell ref="A10:G10"/>
    <mergeCell ref="H9:N9"/>
    <mergeCell ref="H10:N10"/>
    <mergeCell ref="A8:C8"/>
    <mergeCell ref="D8:H8"/>
    <mergeCell ref="L13:M13"/>
    <mergeCell ref="L14:M14"/>
    <mergeCell ref="J11:K12"/>
    <mergeCell ref="L11:N11"/>
    <mergeCell ref="H14:I14"/>
    <mergeCell ref="A1:C3"/>
    <mergeCell ref="L1:N3"/>
    <mergeCell ref="A4:H4"/>
    <mergeCell ref="I4:L4"/>
    <mergeCell ref="M4:N4"/>
    <mergeCell ref="D1:K1"/>
    <mergeCell ref="D2:K3"/>
    <mergeCell ref="M5:N5"/>
    <mergeCell ref="I6:J6"/>
    <mergeCell ref="I5:L5"/>
    <mergeCell ref="K6:L6"/>
    <mergeCell ref="M6:N6"/>
    <mergeCell ref="C18:G18"/>
    <mergeCell ref="H18:I18"/>
    <mergeCell ref="J18:K18"/>
    <mergeCell ref="L18:M18"/>
    <mergeCell ref="A5:H7"/>
    <mergeCell ref="J15:K15"/>
    <mergeCell ref="J16:K16"/>
    <mergeCell ref="J13:K13"/>
    <mergeCell ref="J14:K14"/>
    <mergeCell ref="A11:A12"/>
    <mergeCell ref="K8:N8"/>
    <mergeCell ref="B11:B12"/>
    <mergeCell ref="A9:G9"/>
    <mergeCell ref="L12:M12"/>
    <mergeCell ref="I8:J8"/>
    <mergeCell ref="C11:G12"/>
  </mergeCells>
  <phoneticPr fontId="2" type="noConversion"/>
  <conditionalFormatting sqref="A5:H7 A10:N10 I7:J7 K7:N8 I5:N5">
    <cfRule type="cellIs" dxfId="22" priority="1" stopIfTrue="1" operator="equal">
      <formula>0</formula>
    </cfRule>
  </conditionalFormatting>
  <conditionalFormatting sqref="N13:N18">
    <cfRule type="cellIs" dxfId="21" priority="2" stopIfTrue="1" operator="lessThan">
      <formula>1</formula>
    </cfRule>
  </conditionalFormatting>
  <pageMargins left="0.59055118110236227" right="0.59055118110236227" top="0.59055118110236227" bottom="0.59055118110236227" header="0.51181102362204722" footer="0.51181102362204722"/>
  <pageSetup paperSize="9" scale="75" orientation="landscape" horizontalDpi="300" verticalDpi="300" r:id="rId1"/>
  <headerFooter alignWithMargins="0">
    <oddFooter>&amp;L&amp;"Arial,Negrito"________________________________________Nome do Dirigente Legal ou Representante&amp;C&amp;"Arial,Negrito"_________________________________________Assinatura do Dirigente Legal ou Representante&amp;R&amp;"Arial,Negrito"&amp;D - 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showGridLines="0" workbookViewId="0">
      <selection activeCell="L1" sqref="L1:N3"/>
    </sheetView>
  </sheetViews>
  <sheetFormatPr defaultColWidth="9.109375" defaultRowHeight="10.199999999999999"/>
  <cols>
    <col min="1" max="1" width="13.33203125" style="12" customWidth="1"/>
    <col min="2" max="2" width="10" style="12" customWidth="1"/>
    <col min="3" max="3" width="13.33203125" style="5" customWidth="1"/>
    <col min="4" max="4" width="14.44140625" style="5" customWidth="1"/>
    <col min="5" max="5" width="15" style="5" customWidth="1"/>
    <col min="6" max="7" width="14.44140625" style="5" customWidth="1"/>
    <col min="8" max="8" width="18.44140625" style="5" customWidth="1"/>
    <col min="9" max="11" width="14.44140625" style="5" customWidth="1"/>
    <col min="12" max="12" width="14.5546875" style="5" customWidth="1"/>
    <col min="13" max="13" width="14.44140625" style="13" customWidth="1"/>
    <col min="14" max="14" width="14.44140625" style="12" customWidth="1"/>
    <col min="15" max="15" width="15.33203125" style="5" customWidth="1"/>
    <col min="16" max="16" width="11.88671875" style="101" hidden="1" customWidth="1"/>
    <col min="17" max="17" width="9.109375" style="5" hidden="1" customWidth="1"/>
    <col min="18" max="18" width="10.44140625" style="5" hidden="1" customWidth="1"/>
    <col min="19" max="19" width="9.109375" style="5" hidden="1" customWidth="1"/>
    <col min="20" max="23" width="10.44140625" style="5" hidden="1" customWidth="1"/>
    <col min="24" max="28" width="9.109375" style="5" hidden="1" customWidth="1"/>
    <col min="29" max="29" width="0" style="5" hidden="1" customWidth="1"/>
    <col min="30" max="16384" width="9.109375" style="5"/>
  </cols>
  <sheetData>
    <row r="1" spans="1:16" s="1" customFormat="1" ht="25.5" customHeight="1">
      <c r="A1" s="180"/>
      <c r="B1" s="181"/>
      <c r="C1" s="181"/>
      <c r="D1" s="182"/>
      <c r="E1" s="203" t="s">
        <v>65</v>
      </c>
      <c r="F1" s="204"/>
      <c r="G1" s="204"/>
      <c r="H1" s="204"/>
      <c r="I1" s="204"/>
      <c r="J1" s="204"/>
      <c r="K1" s="204"/>
      <c r="L1" s="189" t="s">
        <v>154</v>
      </c>
      <c r="M1" s="190"/>
      <c r="N1" s="191"/>
      <c r="P1" s="98"/>
    </row>
    <row r="2" spans="1:16" s="1" customFormat="1" ht="11.25" customHeight="1">
      <c r="A2" s="183"/>
      <c r="B2" s="184"/>
      <c r="C2" s="184"/>
      <c r="D2" s="185"/>
      <c r="E2" s="206" t="s">
        <v>66</v>
      </c>
      <c r="F2" s="384"/>
      <c r="G2" s="384"/>
      <c r="H2" s="384"/>
      <c r="I2" s="384"/>
      <c r="J2" s="384"/>
      <c r="K2" s="385"/>
      <c r="L2" s="192"/>
      <c r="M2" s="193"/>
      <c r="N2" s="194"/>
      <c r="P2" s="98"/>
    </row>
    <row r="3" spans="1:16" s="1" customFormat="1" ht="12" customHeight="1" thickBot="1">
      <c r="A3" s="186"/>
      <c r="B3" s="187"/>
      <c r="C3" s="187"/>
      <c r="D3" s="188"/>
      <c r="E3" s="386"/>
      <c r="F3" s="387"/>
      <c r="G3" s="387"/>
      <c r="H3" s="387"/>
      <c r="I3" s="387"/>
      <c r="J3" s="387"/>
      <c r="K3" s="388"/>
      <c r="L3" s="195"/>
      <c r="M3" s="196"/>
      <c r="N3" s="197"/>
      <c r="P3" s="98"/>
    </row>
    <row r="4" spans="1:16" s="1" customFormat="1" ht="12" customHeight="1">
      <c r="A4" s="200" t="s">
        <v>6</v>
      </c>
      <c r="B4" s="201"/>
      <c r="C4" s="201"/>
      <c r="D4" s="201"/>
      <c r="E4" s="201"/>
      <c r="F4" s="201"/>
      <c r="G4" s="201"/>
      <c r="H4" s="201"/>
      <c r="I4" s="198" t="s">
        <v>7</v>
      </c>
      <c r="J4" s="202"/>
      <c r="K4" s="202"/>
      <c r="L4" s="199"/>
      <c r="M4" s="198" t="s">
        <v>10</v>
      </c>
      <c r="N4" s="199"/>
      <c r="P4" s="98"/>
    </row>
    <row r="5" spans="1:16" s="1" customFormat="1" ht="15.75" customHeight="1" thickBot="1">
      <c r="A5" s="455"/>
      <c r="B5" s="456"/>
      <c r="C5" s="456"/>
      <c r="D5" s="456"/>
      <c r="E5" s="456"/>
      <c r="F5" s="456"/>
      <c r="G5" s="456"/>
      <c r="H5" s="456"/>
      <c r="I5" s="221">
        <f>'Intruções de Preenchimento'!D22</f>
        <v>0</v>
      </c>
      <c r="J5" s="222"/>
      <c r="K5" s="222"/>
      <c r="L5" s="223"/>
      <c r="M5" s="389">
        <f>'Intruções de Preenchimento'!D23</f>
        <v>2014</v>
      </c>
      <c r="N5" s="390"/>
      <c r="P5" s="98"/>
    </row>
    <row r="6" spans="1:16" s="1" customFormat="1" ht="12" customHeight="1">
      <c r="A6" s="457"/>
      <c r="B6" s="456"/>
      <c r="C6" s="456"/>
      <c r="D6" s="456"/>
      <c r="E6" s="456"/>
      <c r="F6" s="456"/>
      <c r="G6" s="456"/>
      <c r="H6" s="456"/>
      <c r="I6" s="219" t="s">
        <v>50</v>
      </c>
      <c r="J6" s="231"/>
      <c r="K6" s="219" t="s">
        <v>8</v>
      </c>
      <c r="L6" s="220"/>
      <c r="M6" s="219" t="s">
        <v>9</v>
      </c>
      <c r="N6" s="220"/>
      <c r="P6" s="98"/>
    </row>
    <row r="7" spans="1:16" s="1" customFormat="1" ht="15.75" customHeight="1" thickBot="1">
      <c r="A7" s="458"/>
      <c r="B7" s="459"/>
      <c r="C7" s="459"/>
      <c r="D7" s="459"/>
      <c r="E7" s="459"/>
      <c r="F7" s="459"/>
      <c r="G7" s="459"/>
      <c r="H7" s="459"/>
      <c r="I7" s="221" t="str">
        <f>'Intruções de Preenchimento'!D24</f>
        <v>87.572.079/0001-03</v>
      </c>
      <c r="J7" s="222"/>
      <c r="K7" s="391">
        <f>'Intruções de Preenchimento'!D20</f>
        <v>0</v>
      </c>
      <c r="L7" s="223"/>
      <c r="M7" s="389" t="str">
        <f>'Intruções de Preenchimento'!D25</f>
        <v>RS</v>
      </c>
      <c r="N7" s="390"/>
      <c r="P7" s="98"/>
    </row>
    <row r="8" spans="1:16" s="10" customFormat="1" ht="15.75" customHeight="1" thickBot="1">
      <c r="A8" s="214" t="s">
        <v>75</v>
      </c>
      <c r="B8" s="215"/>
      <c r="C8" s="216"/>
      <c r="D8" s="240"/>
      <c r="E8" s="241"/>
      <c r="F8" s="241"/>
      <c r="G8" s="241"/>
      <c r="H8" s="242"/>
      <c r="I8" s="214" t="s">
        <v>51</v>
      </c>
      <c r="J8" s="215"/>
      <c r="K8" s="243"/>
      <c r="L8" s="243"/>
      <c r="M8" s="243"/>
      <c r="N8" s="244"/>
      <c r="P8" s="99"/>
    </row>
    <row r="9" spans="1:16" s="10" customFormat="1" ht="12" customHeight="1">
      <c r="A9" s="219" t="s">
        <v>147</v>
      </c>
      <c r="B9" s="231"/>
      <c r="C9" s="231"/>
      <c r="D9" s="231"/>
      <c r="E9" s="231"/>
      <c r="F9" s="231"/>
      <c r="G9" s="220"/>
      <c r="H9" s="219" t="s">
        <v>12</v>
      </c>
      <c r="I9" s="231"/>
      <c r="J9" s="231"/>
      <c r="K9" s="231"/>
      <c r="L9" s="231"/>
      <c r="M9" s="231"/>
      <c r="N9" s="220"/>
      <c r="P9" s="99"/>
    </row>
    <row r="10" spans="1:16" s="10" customFormat="1" ht="15.75" customHeight="1" thickBot="1">
      <c r="A10" s="221">
        <f>'Intruções de Preenchimento'!D27</f>
        <v>0</v>
      </c>
      <c r="B10" s="222"/>
      <c r="C10" s="222"/>
      <c r="D10" s="222"/>
      <c r="E10" s="222"/>
      <c r="F10" s="222"/>
      <c r="G10" s="223"/>
      <c r="H10" s="221">
        <f>'Intruções de Preenchimento'!D28</f>
        <v>0</v>
      </c>
      <c r="I10" s="222"/>
      <c r="J10" s="222"/>
      <c r="K10" s="222"/>
      <c r="L10" s="222"/>
      <c r="M10" s="222"/>
      <c r="N10" s="223"/>
      <c r="P10" s="99"/>
    </row>
    <row r="11" spans="1:16" s="11" customFormat="1" ht="6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00"/>
    </row>
    <row r="13" spans="1:16" ht="14.25" customHeight="1">
      <c r="A13" s="417" t="s">
        <v>63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6" ht="10.8" thickBot="1">
      <c r="A14" s="5"/>
      <c r="B14" s="5"/>
      <c r="M14" s="5"/>
      <c r="N14" s="5"/>
    </row>
    <row r="15" spans="1:16" ht="12.75" customHeight="1">
      <c r="A15" s="450" t="s">
        <v>17</v>
      </c>
      <c r="B15" s="451"/>
      <c r="C15" s="452"/>
      <c r="D15" s="444" t="s">
        <v>79</v>
      </c>
      <c r="E15" s="445"/>
      <c r="F15" s="445"/>
      <c r="G15" s="445"/>
      <c r="H15" s="445"/>
      <c r="I15" s="462" t="s">
        <v>80</v>
      </c>
      <c r="J15" s="445"/>
      <c r="K15" s="445"/>
      <c r="L15" s="463"/>
      <c r="M15" s="420" t="s">
        <v>70</v>
      </c>
      <c r="N15" s="421"/>
    </row>
    <row r="16" spans="1:16" ht="13.5" customHeight="1" thickBot="1">
      <c r="A16" s="15" t="s">
        <v>18</v>
      </c>
      <c r="B16" s="453" t="s">
        <v>19</v>
      </c>
      <c r="C16" s="454"/>
      <c r="D16" s="460" t="s">
        <v>148</v>
      </c>
      <c r="E16" s="461"/>
      <c r="F16" s="453" t="s">
        <v>74</v>
      </c>
      <c r="G16" s="461"/>
      <c r="H16" s="156" t="s">
        <v>137</v>
      </c>
      <c r="I16" s="460" t="s">
        <v>148</v>
      </c>
      <c r="J16" s="461"/>
      <c r="K16" s="464" t="s">
        <v>74</v>
      </c>
      <c r="L16" s="465"/>
      <c r="M16" s="422"/>
      <c r="N16" s="423"/>
    </row>
    <row r="17" spans="1:17" s="16" customFormat="1" ht="12.75" customHeight="1">
      <c r="A17" s="30" t="s">
        <v>20</v>
      </c>
      <c r="B17" s="448" t="s">
        <v>21</v>
      </c>
      <c r="C17" s="449"/>
      <c r="D17" s="343"/>
      <c r="E17" s="344"/>
      <c r="F17" s="470"/>
      <c r="G17" s="471"/>
      <c r="H17" s="157"/>
      <c r="I17" s="466"/>
      <c r="J17" s="467"/>
      <c r="K17" s="468"/>
      <c r="L17" s="469"/>
      <c r="M17" s="351">
        <f>SUM(D17:L17)</f>
        <v>0</v>
      </c>
      <c r="N17" s="352"/>
      <c r="P17" s="102">
        <f>IF(SUM(F17:H17)+K17&lt;0,1,0)</f>
        <v>0</v>
      </c>
      <c r="Q17" s="102">
        <f t="shared" ref="Q17:Q24" si="0">IF(D17+I17&lt;0,1,0)</f>
        <v>0</v>
      </c>
    </row>
    <row r="18" spans="1:17">
      <c r="A18" s="31" t="s">
        <v>24</v>
      </c>
      <c r="B18" s="418" t="s">
        <v>25</v>
      </c>
      <c r="C18" s="419"/>
      <c r="D18" s="345"/>
      <c r="E18" s="346"/>
      <c r="F18" s="431"/>
      <c r="G18" s="346"/>
      <c r="H18" s="155"/>
      <c r="I18" s="424"/>
      <c r="J18" s="346"/>
      <c r="K18" s="349"/>
      <c r="L18" s="350"/>
      <c r="M18" s="351">
        <f t="shared" ref="M18:M27" si="1">SUM(D18:L18)</f>
        <v>0</v>
      </c>
      <c r="N18" s="352"/>
      <c r="P18" s="102">
        <f t="shared" ref="P18:P27" si="2">IF(SUM(F18:H18)+K18&lt;0,1,0)</f>
        <v>0</v>
      </c>
      <c r="Q18" s="102">
        <f t="shared" si="0"/>
        <v>0</v>
      </c>
    </row>
    <row r="19" spans="1:17">
      <c r="A19" s="31" t="s">
        <v>22</v>
      </c>
      <c r="B19" s="418" t="s">
        <v>23</v>
      </c>
      <c r="C19" s="419"/>
      <c r="D19" s="345"/>
      <c r="E19" s="346"/>
      <c r="F19" s="431"/>
      <c r="G19" s="346"/>
      <c r="H19" s="155"/>
      <c r="I19" s="424"/>
      <c r="J19" s="346"/>
      <c r="K19" s="349"/>
      <c r="L19" s="350"/>
      <c r="M19" s="351">
        <f t="shared" si="1"/>
        <v>0</v>
      </c>
      <c r="N19" s="352"/>
      <c r="P19" s="102">
        <f t="shared" si="2"/>
        <v>0</v>
      </c>
      <c r="Q19" s="102">
        <f>IF(D19+I19&lt;0,1,0)</f>
        <v>0</v>
      </c>
    </row>
    <row r="20" spans="1:17">
      <c r="A20" s="31" t="s">
        <v>26</v>
      </c>
      <c r="B20" s="418" t="s">
        <v>27</v>
      </c>
      <c r="C20" s="419"/>
      <c r="D20" s="345"/>
      <c r="E20" s="346"/>
      <c r="F20" s="431"/>
      <c r="G20" s="346"/>
      <c r="H20" s="155"/>
      <c r="I20" s="424"/>
      <c r="J20" s="346"/>
      <c r="K20" s="349"/>
      <c r="L20" s="350"/>
      <c r="M20" s="351">
        <f t="shared" si="1"/>
        <v>0</v>
      </c>
      <c r="N20" s="352"/>
      <c r="P20" s="102">
        <f t="shared" si="2"/>
        <v>0</v>
      </c>
      <c r="Q20" s="102">
        <f t="shared" si="0"/>
        <v>0</v>
      </c>
    </row>
    <row r="21" spans="1:17">
      <c r="A21" s="31" t="s">
        <v>28</v>
      </c>
      <c r="B21" s="418" t="s">
        <v>29</v>
      </c>
      <c r="C21" s="419"/>
      <c r="D21" s="345"/>
      <c r="E21" s="346"/>
      <c r="F21" s="431"/>
      <c r="G21" s="346"/>
      <c r="H21" s="155"/>
      <c r="I21" s="424"/>
      <c r="J21" s="346"/>
      <c r="K21" s="349"/>
      <c r="L21" s="350"/>
      <c r="M21" s="351">
        <f t="shared" si="1"/>
        <v>0</v>
      </c>
      <c r="N21" s="352"/>
      <c r="P21" s="102">
        <f t="shared" si="2"/>
        <v>0</v>
      </c>
      <c r="Q21" s="102">
        <f t="shared" si="0"/>
        <v>0</v>
      </c>
    </row>
    <row r="22" spans="1:17">
      <c r="A22" s="31" t="s">
        <v>30</v>
      </c>
      <c r="B22" s="418" t="s">
        <v>31</v>
      </c>
      <c r="C22" s="419"/>
      <c r="D22" s="345"/>
      <c r="E22" s="346"/>
      <c r="F22" s="431"/>
      <c r="G22" s="346"/>
      <c r="H22" s="155"/>
      <c r="I22" s="424"/>
      <c r="J22" s="346"/>
      <c r="K22" s="349"/>
      <c r="L22" s="350"/>
      <c r="M22" s="351">
        <f t="shared" si="1"/>
        <v>0</v>
      </c>
      <c r="N22" s="352"/>
      <c r="P22" s="102">
        <f t="shared" si="2"/>
        <v>0</v>
      </c>
      <c r="Q22" s="102">
        <f t="shared" si="0"/>
        <v>0</v>
      </c>
    </row>
    <row r="23" spans="1:17">
      <c r="A23" s="31" t="s">
        <v>32</v>
      </c>
      <c r="B23" s="418" t="s">
        <v>33</v>
      </c>
      <c r="C23" s="419"/>
      <c r="D23" s="345"/>
      <c r="E23" s="346"/>
      <c r="F23" s="431"/>
      <c r="G23" s="346"/>
      <c r="H23" s="155"/>
      <c r="I23" s="424"/>
      <c r="J23" s="346"/>
      <c r="K23" s="349"/>
      <c r="L23" s="350"/>
      <c r="M23" s="351">
        <f t="shared" si="1"/>
        <v>0</v>
      </c>
      <c r="N23" s="352"/>
      <c r="P23" s="102">
        <f t="shared" si="2"/>
        <v>0</v>
      </c>
      <c r="Q23" s="102">
        <f t="shared" si="0"/>
        <v>0</v>
      </c>
    </row>
    <row r="24" spans="1:17">
      <c r="A24" s="31" t="s">
        <v>34</v>
      </c>
      <c r="B24" s="418" t="s">
        <v>39</v>
      </c>
      <c r="C24" s="419"/>
      <c r="D24" s="345"/>
      <c r="E24" s="346"/>
      <c r="F24" s="431"/>
      <c r="G24" s="346"/>
      <c r="H24" s="155"/>
      <c r="I24" s="424"/>
      <c r="J24" s="346"/>
      <c r="K24" s="349"/>
      <c r="L24" s="350"/>
      <c r="M24" s="351">
        <f t="shared" si="1"/>
        <v>0</v>
      </c>
      <c r="N24" s="352"/>
      <c r="P24" s="102">
        <f t="shared" si="2"/>
        <v>0</v>
      </c>
      <c r="Q24" s="102">
        <f t="shared" si="0"/>
        <v>0</v>
      </c>
    </row>
    <row r="25" spans="1:17">
      <c r="A25" s="31" t="s">
        <v>140</v>
      </c>
      <c r="B25" s="534" t="s">
        <v>141</v>
      </c>
      <c r="C25" s="535"/>
      <c r="D25" s="345"/>
      <c r="E25" s="346"/>
      <c r="F25" s="431"/>
      <c r="G25" s="346"/>
      <c r="H25" s="155"/>
      <c r="I25" s="424"/>
      <c r="J25" s="346"/>
      <c r="K25" s="349"/>
      <c r="L25" s="350"/>
      <c r="M25" s="351">
        <f>SUM(D25:L25)</f>
        <v>0</v>
      </c>
      <c r="N25" s="352"/>
      <c r="P25" s="102"/>
      <c r="Q25" s="102"/>
    </row>
    <row r="26" spans="1:17">
      <c r="A26" s="31" t="s">
        <v>35</v>
      </c>
      <c r="B26" s="418" t="s">
        <v>36</v>
      </c>
      <c r="C26" s="419"/>
      <c r="D26" s="345"/>
      <c r="E26" s="346"/>
      <c r="F26" s="431"/>
      <c r="G26" s="346"/>
      <c r="H26" s="155"/>
      <c r="I26" s="424"/>
      <c r="J26" s="346"/>
      <c r="K26" s="349"/>
      <c r="L26" s="350"/>
      <c r="M26" s="351">
        <f t="shared" si="1"/>
        <v>0</v>
      </c>
      <c r="N26" s="352"/>
      <c r="P26" s="102">
        <f t="shared" si="2"/>
        <v>0</v>
      </c>
      <c r="Q26" s="102">
        <f>IF(D26+I26&lt;0,1,0)</f>
        <v>0</v>
      </c>
    </row>
    <row r="27" spans="1:17" ht="10.8" thickBot="1">
      <c r="A27" s="32" t="s">
        <v>37</v>
      </c>
      <c r="B27" s="436" t="s">
        <v>76</v>
      </c>
      <c r="C27" s="437"/>
      <c r="D27" s="429"/>
      <c r="E27" s="430"/>
      <c r="F27" s="432"/>
      <c r="G27" s="430"/>
      <c r="H27" s="154"/>
      <c r="I27" s="433"/>
      <c r="J27" s="430"/>
      <c r="K27" s="481"/>
      <c r="L27" s="482"/>
      <c r="M27" s="347">
        <f t="shared" si="1"/>
        <v>0</v>
      </c>
      <c r="N27" s="348"/>
      <c r="P27" s="102">
        <f t="shared" si="2"/>
        <v>0</v>
      </c>
      <c r="Q27" s="102">
        <f>IF(D27+I27&lt;0,1,0)</f>
        <v>0</v>
      </c>
    </row>
    <row r="28" spans="1:17" ht="10.8" thickBot="1">
      <c r="A28" s="17"/>
      <c r="B28" s="447"/>
      <c r="C28" s="447"/>
      <c r="D28" s="132"/>
      <c r="E28" s="132"/>
      <c r="F28" s="132"/>
      <c r="G28" s="132"/>
      <c r="H28" s="132"/>
      <c r="I28" s="480"/>
      <c r="J28" s="480"/>
      <c r="K28" s="480"/>
      <c r="L28" s="480"/>
      <c r="M28" s="355"/>
      <c r="N28" s="355"/>
      <c r="Q28" s="101"/>
    </row>
    <row r="29" spans="1:17" ht="24" customHeight="1" thickBot="1">
      <c r="A29" s="441" t="s">
        <v>132</v>
      </c>
      <c r="B29" s="442"/>
      <c r="C29" s="442"/>
      <c r="D29" s="353">
        <f>SUM(D17:E27)</f>
        <v>0</v>
      </c>
      <c r="E29" s="472"/>
      <c r="F29" s="353">
        <f>SUM(F17:G27)</f>
        <v>0</v>
      </c>
      <c r="G29" s="472"/>
      <c r="H29" s="158">
        <f>SUM(H17:H27)</f>
        <v>0</v>
      </c>
      <c r="I29" s="476">
        <f>SUM(I17:L27)</f>
        <v>0</v>
      </c>
      <c r="J29" s="477"/>
      <c r="K29" s="478"/>
      <c r="L29" s="479"/>
      <c r="M29" s="353">
        <f>SUM(M17:N27)</f>
        <v>0</v>
      </c>
      <c r="N29" s="354"/>
      <c r="P29" s="101">
        <f>SUM(P17:P28)</f>
        <v>0</v>
      </c>
      <c r="Q29" s="101">
        <f>SUM(Q17:Q28)</f>
        <v>0</v>
      </c>
    </row>
    <row r="30" spans="1:17" s="28" customFormat="1" ht="12" customHeight="1">
      <c r="A30" s="29"/>
      <c r="B30" s="29"/>
      <c r="C30" s="29"/>
      <c r="D30" s="29"/>
      <c r="E30" s="29"/>
      <c r="F30" s="29"/>
      <c r="G30" s="29"/>
      <c r="H30" s="29"/>
      <c r="I30" s="483" t="str">
        <f>IF(Q29&gt;0,"Remanejamento de recursos da ANVISA superior ao pactuado",IF(P29&gt;0,"Remanejamento de contrapartida superior ao pactuado",IF(I29&gt;0,"Obs: DEBITE o valor acima em outra(s) rubrica()s)",IF(I29=0,"","Obs: CREDITE o valor acima em outra(s) rubrica(s)"))))</f>
        <v/>
      </c>
      <c r="J30" s="483"/>
      <c r="K30" s="483"/>
      <c r="L30" s="483"/>
      <c r="M30" s="29"/>
      <c r="N30" s="29"/>
      <c r="P30" s="103"/>
    </row>
    <row r="31" spans="1:17" s="28" customFormat="1" ht="12" customHeight="1">
      <c r="P31" s="103"/>
    </row>
    <row r="32" spans="1:17" s="28" customFormat="1" ht="14.25" customHeight="1">
      <c r="A32" s="49" t="s">
        <v>64</v>
      </c>
      <c r="B32" s="49"/>
      <c r="C32" s="49"/>
      <c r="D32" s="49"/>
      <c r="E32" s="49"/>
      <c r="F32" s="49"/>
      <c r="H32" s="104"/>
      <c r="I32" s="44"/>
      <c r="J32" s="44"/>
      <c r="K32" s="44"/>
      <c r="L32" s="44"/>
      <c r="M32" s="44"/>
      <c r="N32" s="44"/>
      <c r="P32" s="103"/>
    </row>
    <row r="33" spans="1:23" s="28" customFormat="1" ht="15" customHeight="1" thickBot="1">
      <c r="A33" s="49"/>
      <c r="B33" s="49"/>
      <c r="C33" s="49"/>
      <c r="D33" s="49"/>
      <c r="E33" s="49"/>
      <c r="F33" s="49"/>
      <c r="G33" s="131" t="s">
        <v>67</v>
      </c>
      <c r="I33" s="44"/>
      <c r="J33" s="44"/>
      <c r="K33" s="44"/>
      <c r="L33" s="44"/>
      <c r="M33" s="44"/>
      <c r="N33" s="44"/>
      <c r="P33" s="103"/>
    </row>
    <row r="34" spans="1:23" ht="26.25" customHeight="1" thickBot="1">
      <c r="A34" s="441" t="s">
        <v>77</v>
      </c>
      <c r="B34" s="442"/>
      <c r="C34" s="443"/>
      <c r="D34" s="495"/>
      <c r="E34" s="496"/>
      <c r="F34" s="41"/>
      <c r="G34" s="159" t="s">
        <v>138</v>
      </c>
    </row>
    <row r="35" spans="1:23" ht="12.75" customHeight="1">
      <c r="A35" s="444" t="s">
        <v>71</v>
      </c>
      <c r="B35" s="445"/>
      <c r="C35" s="446"/>
      <c r="D35" s="489" t="s">
        <v>81</v>
      </c>
      <c r="E35" s="490"/>
      <c r="F35" s="123"/>
      <c r="G35" s="473" t="s">
        <v>71</v>
      </c>
      <c r="H35" s="475"/>
      <c r="I35" s="473" t="s">
        <v>68</v>
      </c>
      <c r="J35" s="474"/>
      <c r="K35" s="474"/>
      <c r="L35" s="475"/>
      <c r="M35" s="484" t="s">
        <v>38</v>
      </c>
      <c r="N35" s="366"/>
      <c r="O35" s="126"/>
    </row>
    <row r="36" spans="1:23" s="16" customFormat="1" ht="13.5" customHeight="1" thickBot="1">
      <c r="A36" s="46" t="s">
        <v>72</v>
      </c>
      <c r="B36" s="438" t="s">
        <v>73</v>
      </c>
      <c r="C36" s="370"/>
      <c r="D36" s="491"/>
      <c r="E36" s="492"/>
      <c r="F36" s="124"/>
      <c r="G36" s="46" t="s">
        <v>72</v>
      </c>
      <c r="H36" s="47" t="s">
        <v>73</v>
      </c>
      <c r="I36" s="460" t="s">
        <v>148</v>
      </c>
      <c r="J36" s="461"/>
      <c r="K36" s="438" t="s">
        <v>74</v>
      </c>
      <c r="L36" s="370"/>
      <c r="M36" s="485"/>
      <c r="N36" s="486"/>
      <c r="O36" s="127"/>
      <c r="R36" s="102"/>
      <c r="W36" s="122"/>
    </row>
    <row r="37" spans="1:23" s="16" customFormat="1" ht="12.75" customHeight="1">
      <c r="A37" s="119" t="str">
        <f>IF($M$17&gt;0,"33.90.11","")</f>
        <v/>
      </c>
      <c r="B37" s="439" t="str">
        <f>IF($M$17&gt;0,"Pessoal","")</f>
        <v/>
      </c>
      <c r="C37" s="440"/>
      <c r="D37" s="493"/>
      <c r="E37" s="494"/>
      <c r="F37" s="124" t="str">
        <f t="shared" ref="F37:F47" si="3">IF(W37=2224,"&lt;== ERRO ==&gt;",IF(T37=1112,"&lt;===== ERRO",IF(V37=1112,"ERRO =====&gt;",IF(M37-M17&gt;0,"Valor Maior ==&gt;",""))))</f>
        <v/>
      </c>
      <c r="G37" s="119" t="str">
        <f>IF($M$17&gt;0,"33.90.11","")</f>
        <v/>
      </c>
      <c r="H37" s="38" t="str">
        <f>IF($M$17&gt;0,"Pessoal","")</f>
        <v/>
      </c>
      <c r="I37" s="497"/>
      <c r="J37" s="498"/>
      <c r="K37" s="528"/>
      <c r="L37" s="529"/>
      <c r="M37" s="526">
        <f t="shared" ref="M37:M47" si="4">SUM(I37:L37)</f>
        <v>0</v>
      </c>
      <c r="N37" s="527"/>
      <c r="O37" s="127" t="str">
        <f t="shared" ref="O37:O47" si="5">IF(M37-M17&gt;0,"&lt;== Valor Maior","")</f>
        <v/>
      </c>
      <c r="P37" s="125">
        <f t="shared" ref="P37:P44" si="6">IF(M17=0,0,IF(M37-M17&lt;0,0,IF(M37-M17=0,0,M37-M17)))</f>
        <v>0</v>
      </c>
      <c r="R37" s="102">
        <f t="shared" ref="R37:R44" si="7">IF(M17=0,1,11)</f>
        <v>1</v>
      </c>
      <c r="S37" s="16">
        <f t="shared" ref="S37:S47" si="8">IF(D37=0,111,1111)</f>
        <v>111</v>
      </c>
      <c r="T37" s="122">
        <f>R37+S37</f>
        <v>112</v>
      </c>
      <c r="U37" s="16">
        <f t="shared" ref="U37:U47" si="9">IF(M37=0,111,1111)</f>
        <v>111</v>
      </c>
      <c r="V37" s="122">
        <f t="shared" ref="V37:V47" si="10">U37+R37</f>
        <v>112</v>
      </c>
      <c r="W37" s="122">
        <f>V37+T37</f>
        <v>224</v>
      </c>
    </row>
    <row r="38" spans="1:23">
      <c r="A38" s="120" t="str">
        <f>IF($M$18&gt;0,"33.90.14","")</f>
        <v/>
      </c>
      <c r="B38" s="434" t="str">
        <f>IF($M$18&gt;0,"Diárias","")</f>
        <v/>
      </c>
      <c r="C38" s="435"/>
      <c r="D38" s="487"/>
      <c r="E38" s="488"/>
      <c r="F38" s="124" t="str">
        <f t="shared" si="3"/>
        <v/>
      </c>
      <c r="G38" s="120" t="str">
        <f>IF($M$18&gt;0,"33.90.14","")</f>
        <v/>
      </c>
      <c r="H38" s="39" t="str">
        <f>IF($M$18&gt;0,"Diárias","")</f>
        <v/>
      </c>
      <c r="I38" s="499"/>
      <c r="J38" s="500"/>
      <c r="K38" s="532"/>
      <c r="L38" s="533"/>
      <c r="M38" s="530">
        <f t="shared" si="4"/>
        <v>0</v>
      </c>
      <c r="N38" s="531"/>
      <c r="O38" s="127" t="str">
        <f t="shared" si="5"/>
        <v/>
      </c>
      <c r="P38" s="125">
        <f t="shared" si="6"/>
        <v>0</v>
      </c>
      <c r="R38" s="102">
        <f t="shared" si="7"/>
        <v>1</v>
      </c>
      <c r="S38" s="16">
        <f t="shared" si="8"/>
        <v>111</v>
      </c>
      <c r="T38" s="122">
        <f t="shared" ref="T38:T47" si="11">R38+S38</f>
        <v>112</v>
      </c>
      <c r="U38" s="16">
        <f t="shared" si="9"/>
        <v>111</v>
      </c>
      <c r="V38" s="122">
        <f t="shared" si="10"/>
        <v>112</v>
      </c>
      <c r="W38" s="122">
        <f t="shared" ref="W38:W47" si="12">V38+T38</f>
        <v>224</v>
      </c>
    </row>
    <row r="39" spans="1:23">
      <c r="A39" s="120" t="str">
        <f>IF($M$19&gt;0,"33.90.18","")</f>
        <v/>
      </c>
      <c r="B39" s="434" t="str">
        <f>IF($M$19&gt;0,"Bolsa de Estudo","")</f>
        <v/>
      </c>
      <c r="C39" s="435"/>
      <c r="D39" s="487"/>
      <c r="E39" s="488"/>
      <c r="F39" s="124" t="str">
        <f t="shared" si="3"/>
        <v/>
      </c>
      <c r="G39" s="120" t="str">
        <f>IF($M$19&gt;0,"33.90.18","")</f>
        <v/>
      </c>
      <c r="H39" s="39" t="str">
        <f>IF($M$19&gt;0,"Bolsa de Estudo","")</f>
        <v/>
      </c>
      <c r="I39" s="499"/>
      <c r="J39" s="500"/>
      <c r="K39" s="532"/>
      <c r="L39" s="533"/>
      <c r="M39" s="530">
        <f t="shared" si="4"/>
        <v>0</v>
      </c>
      <c r="N39" s="531"/>
      <c r="O39" s="127" t="str">
        <f t="shared" si="5"/>
        <v/>
      </c>
      <c r="P39" s="125">
        <f t="shared" si="6"/>
        <v>0</v>
      </c>
      <c r="R39" s="102">
        <f t="shared" si="7"/>
        <v>1</v>
      </c>
      <c r="S39" s="16">
        <f t="shared" si="8"/>
        <v>111</v>
      </c>
      <c r="T39" s="122">
        <f t="shared" si="11"/>
        <v>112</v>
      </c>
      <c r="U39" s="16">
        <f t="shared" si="9"/>
        <v>111</v>
      </c>
      <c r="V39" s="122">
        <f t="shared" si="10"/>
        <v>112</v>
      </c>
      <c r="W39" s="122">
        <f t="shared" si="12"/>
        <v>224</v>
      </c>
    </row>
    <row r="40" spans="1:23">
      <c r="A40" s="120" t="str">
        <f>IF($M$20&gt;0,"33.90.30","")</f>
        <v/>
      </c>
      <c r="B40" s="434" t="str">
        <f>IF($M$20&gt;0,"Mat. de Consumo","")</f>
        <v/>
      </c>
      <c r="C40" s="435"/>
      <c r="D40" s="487"/>
      <c r="E40" s="488"/>
      <c r="F40" s="124" t="str">
        <f t="shared" si="3"/>
        <v/>
      </c>
      <c r="G40" s="120" t="str">
        <f>IF($M$20&gt;0,"33.90.30","")</f>
        <v/>
      </c>
      <c r="H40" s="39" t="str">
        <f>IF($M$20&gt;0,"Mat. de Consumo","")</f>
        <v/>
      </c>
      <c r="I40" s="499"/>
      <c r="J40" s="500"/>
      <c r="K40" s="532"/>
      <c r="L40" s="533"/>
      <c r="M40" s="530">
        <f t="shared" si="4"/>
        <v>0</v>
      </c>
      <c r="N40" s="531"/>
      <c r="O40" s="127" t="str">
        <f t="shared" si="5"/>
        <v/>
      </c>
      <c r="P40" s="125">
        <f t="shared" si="6"/>
        <v>0</v>
      </c>
      <c r="R40" s="102">
        <f t="shared" si="7"/>
        <v>1</v>
      </c>
      <c r="S40" s="16">
        <f t="shared" si="8"/>
        <v>111</v>
      </c>
      <c r="T40" s="122">
        <f t="shared" si="11"/>
        <v>112</v>
      </c>
      <c r="U40" s="16">
        <f t="shared" si="9"/>
        <v>111</v>
      </c>
      <c r="V40" s="122">
        <f t="shared" si="10"/>
        <v>112</v>
      </c>
      <c r="W40" s="122">
        <f t="shared" si="12"/>
        <v>224</v>
      </c>
    </row>
    <row r="41" spans="1:23">
      <c r="A41" s="120" t="str">
        <f>IF($M$21&gt;0,"33.90.33","")</f>
        <v/>
      </c>
      <c r="B41" s="434" t="str">
        <f>IF($M$21&gt;0,"Passagens","")</f>
        <v/>
      </c>
      <c r="C41" s="435"/>
      <c r="D41" s="487"/>
      <c r="E41" s="488"/>
      <c r="F41" s="124" t="str">
        <f t="shared" si="3"/>
        <v/>
      </c>
      <c r="G41" s="120" t="str">
        <f>IF($M$21&gt;0,"33.90.33","")</f>
        <v/>
      </c>
      <c r="H41" s="39" t="str">
        <f>IF($M$21&gt;0,"Passagens","")</f>
        <v/>
      </c>
      <c r="I41" s="499"/>
      <c r="J41" s="500"/>
      <c r="K41" s="532"/>
      <c r="L41" s="533"/>
      <c r="M41" s="530">
        <f t="shared" si="4"/>
        <v>0</v>
      </c>
      <c r="N41" s="531"/>
      <c r="O41" s="127" t="str">
        <f t="shared" si="5"/>
        <v/>
      </c>
      <c r="P41" s="125">
        <f t="shared" si="6"/>
        <v>0</v>
      </c>
      <c r="R41" s="102">
        <f t="shared" si="7"/>
        <v>1</v>
      </c>
      <c r="S41" s="16">
        <f t="shared" si="8"/>
        <v>111</v>
      </c>
      <c r="T41" s="122">
        <f t="shared" si="11"/>
        <v>112</v>
      </c>
      <c r="U41" s="16">
        <f t="shared" si="9"/>
        <v>111</v>
      </c>
      <c r="V41" s="122">
        <f t="shared" si="10"/>
        <v>112</v>
      </c>
      <c r="W41" s="122">
        <f t="shared" si="12"/>
        <v>224</v>
      </c>
    </row>
    <row r="42" spans="1:23">
      <c r="A42" s="120" t="str">
        <f>IF($M$22&gt;0,"33.90.35","")</f>
        <v/>
      </c>
      <c r="B42" s="434" t="str">
        <f>IF($M$22&gt;0,"Consultoria","")</f>
        <v/>
      </c>
      <c r="C42" s="435"/>
      <c r="D42" s="487"/>
      <c r="E42" s="488"/>
      <c r="F42" s="124" t="str">
        <f t="shared" si="3"/>
        <v/>
      </c>
      <c r="G42" s="120" t="str">
        <f>IF($M$22&gt;0,"33.90.35","")</f>
        <v/>
      </c>
      <c r="H42" s="39" t="str">
        <f>IF($M$22&gt;0,"Consultoria","")</f>
        <v/>
      </c>
      <c r="I42" s="499"/>
      <c r="J42" s="500"/>
      <c r="K42" s="532"/>
      <c r="L42" s="533"/>
      <c r="M42" s="530">
        <f t="shared" si="4"/>
        <v>0</v>
      </c>
      <c r="N42" s="531"/>
      <c r="O42" s="127" t="str">
        <f t="shared" si="5"/>
        <v/>
      </c>
      <c r="P42" s="125">
        <f t="shared" si="6"/>
        <v>0</v>
      </c>
      <c r="R42" s="102">
        <f t="shared" si="7"/>
        <v>1</v>
      </c>
      <c r="S42" s="16">
        <f t="shared" si="8"/>
        <v>111</v>
      </c>
      <c r="T42" s="122">
        <f t="shared" si="11"/>
        <v>112</v>
      </c>
      <c r="U42" s="16">
        <f t="shared" si="9"/>
        <v>111</v>
      </c>
      <c r="V42" s="122">
        <f t="shared" si="10"/>
        <v>112</v>
      </c>
      <c r="W42" s="122">
        <f t="shared" si="12"/>
        <v>224</v>
      </c>
    </row>
    <row r="43" spans="1:23">
      <c r="A43" s="120" t="str">
        <f>IF($M$23&gt;0,"33.90.36","")</f>
        <v/>
      </c>
      <c r="B43" s="434" t="str">
        <f>IF($M$23&gt;0,"Serv. Terc. P. Física","")</f>
        <v/>
      </c>
      <c r="C43" s="435"/>
      <c r="D43" s="487"/>
      <c r="E43" s="488"/>
      <c r="F43" s="124" t="str">
        <f t="shared" si="3"/>
        <v/>
      </c>
      <c r="G43" s="120" t="str">
        <f>IF($M$23&gt;0,"33.90.36","")</f>
        <v/>
      </c>
      <c r="H43" s="39" t="str">
        <f>IF($M$23&gt;0,"STPF","")</f>
        <v/>
      </c>
      <c r="I43" s="499"/>
      <c r="J43" s="500"/>
      <c r="K43" s="532"/>
      <c r="L43" s="533"/>
      <c r="M43" s="530">
        <f t="shared" si="4"/>
        <v>0</v>
      </c>
      <c r="N43" s="531"/>
      <c r="O43" s="127" t="str">
        <f t="shared" si="5"/>
        <v/>
      </c>
      <c r="P43" s="125">
        <f t="shared" si="6"/>
        <v>0</v>
      </c>
      <c r="R43" s="102">
        <f t="shared" si="7"/>
        <v>1</v>
      </c>
      <c r="S43" s="16">
        <f t="shared" si="8"/>
        <v>111</v>
      </c>
      <c r="T43" s="122">
        <f t="shared" si="11"/>
        <v>112</v>
      </c>
      <c r="U43" s="16">
        <f t="shared" si="9"/>
        <v>111</v>
      </c>
      <c r="V43" s="122">
        <f t="shared" si="10"/>
        <v>112</v>
      </c>
      <c r="W43" s="122">
        <f t="shared" si="12"/>
        <v>224</v>
      </c>
    </row>
    <row r="44" spans="1:23">
      <c r="A44" s="120" t="str">
        <f>IF($M$24&gt;0,"33.90.39","")</f>
        <v/>
      </c>
      <c r="B44" s="434" t="str">
        <f>IF($M$24&gt;0,"Serv. Terc. P. Jurídica","")</f>
        <v/>
      </c>
      <c r="C44" s="435"/>
      <c r="D44" s="487"/>
      <c r="E44" s="488"/>
      <c r="F44" s="124" t="str">
        <f t="shared" si="3"/>
        <v/>
      </c>
      <c r="G44" s="120" t="str">
        <f>IF($M$24&gt;0,"33.90.39","")</f>
        <v/>
      </c>
      <c r="H44" s="39" t="str">
        <f>IF($M$24&gt;0,"STPJ","")</f>
        <v/>
      </c>
      <c r="I44" s="499"/>
      <c r="J44" s="500"/>
      <c r="K44" s="532"/>
      <c r="L44" s="533"/>
      <c r="M44" s="530">
        <f t="shared" si="4"/>
        <v>0</v>
      </c>
      <c r="N44" s="531"/>
      <c r="O44" s="127" t="str">
        <f t="shared" si="5"/>
        <v/>
      </c>
      <c r="P44" s="125">
        <f t="shared" si="6"/>
        <v>0</v>
      </c>
      <c r="R44" s="102">
        <f t="shared" si="7"/>
        <v>1</v>
      </c>
      <c r="S44" s="16">
        <f t="shared" si="8"/>
        <v>111</v>
      </c>
      <c r="T44" s="122">
        <f t="shared" si="11"/>
        <v>112</v>
      </c>
      <c r="U44" s="16">
        <f t="shared" si="9"/>
        <v>111</v>
      </c>
      <c r="V44" s="122">
        <f t="shared" si="10"/>
        <v>112</v>
      </c>
      <c r="W44" s="122">
        <f t="shared" si="12"/>
        <v>224</v>
      </c>
    </row>
    <row r="45" spans="1:23">
      <c r="A45" s="120" t="str">
        <f>IF($M$25&gt;0,"33.90.47","")</f>
        <v/>
      </c>
      <c r="B45" s="434" t="str">
        <f>IF($M$25&gt;0,"Obrig. Tributárias e Contributivas","")</f>
        <v/>
      </c>
      <c r="C45" s="435"/>
      <c r="D45" s="487"/>
      <c r="E45" s="488"/>
      <c r="F45" s="124" t="str">
        <f t="shared" si="3"/>
        <v/>
      </c>
      <c r="G45" s="120" t="str">
        <f>IF($M$25&gt;0,"33.90.47","")</f>
        <v/>
      </c>
      <c r="H45" s="39" t="str">
        <f>IF($M$25&gt;0,"Obrig. Trib. Contributivas","")</f>
        <v/>
      </c>
      <c r="I45" s="499"/>
      <c r="J45" s="500"/>
      <c r="K45" s="532"/>
      <c r="L45" s="533"/>
      <c r="M45" s="530">
        <f>SUM(I45:L45)</f>
        <v>0</v>
      </c>
      <c r="N45" s="531"/>
      <c r="O45" s="127" t="str">
        <f t="shared" si="5"/>
        <v/>
      </c>
      <c r="P45" s="125"/>
      <c r="R45" s="102"/>
      <c r="S45" s="16"/>
      <c r="T45" s="122"/>
      <c r="U45" s="16"/>
      <c r="V45" s="122"/>
      <c r="W45" s="122"/>
    </row>
    <row r="46" spans="1:23">
      <c r="A46" s="120" t="str">
        <f>IF($M$26&gt;0,"44.90.51","")</f>
        <v/>
      </c>
      <c r="B46" s="434" t="str">
        <f>IF($M$26&gt;0,"Obras Civis","")</f>
        <v/>
      </c>
      <c r="C46" s="435"/>
      <c r="D46" s="487"/>
      <c r="E46" s="488"/>
      <c r="F46" s="124" t="str">
        <f t="shared" si="3"/>
        <v/>
      </c>
      <c r="G46" s="120" t="str">
        <f>IF($M$26&gt;0,"44.90.51","")</f>
        <v/>
      </c>
      <c r="H46" s="39" t="str">
        <f>IF($M$26&gt;0,"Obras Civis","")</f>
        <v/>
      </c>
      <c r="I46" s="499"/>
      <c r="J46" s="500"/>
      <c r="K46" s="532"/>
      <c r="L46" s="533"/>
      <c r="M46" s="530">
        <f t="shared" si="4"/>
        <v>0</v>
      </c>
      <c r="N46" s="531"/>
      <c r="O46" s="127" t="str">
        <f t="shared" si="5"/>
        <v/>
      </c>
      <c r="P46" s="125">
        <f>IF(M26=0,0,IF(M46-M26&lt;0,0,IF(M46-M26=0,0,M46-M26)))</f>
        <v>0</v>
      </c>
      <c r="R46" s="102">
        <f>IF(M26=0,1,11)</f>
        <v>1</v>
      </c>
      <c r="S46" s="16">
        <f t="shared" si="8"/>
        <v>111</v>
      </c>
      <c r="T46" s="122">
        <f t="shared" si="11"/>
        <v>112</v>
      </c>
      <c r="U46" s="16">
        <f t="shared" si="9"/>
        <v>111</v>
      </c>
      <c r="V46" s="122">
        <f t="shared" si="10"/>
        <v>112</v>
      </c>
      <c r="W46" s="122">
        <f t="shared" si="12"/>
        <v>224</v>
      </c>
    </row>
    <row r="47" spans="1:23" ht="13.5" customHeight="1" thickBot="1">
      <c r="A47" s="121" t="str">
        <f>IF($M$27&gt;0,"44.90.52","")</f>
        <v/>
      </c>
      <c r="B47" s="511" t="str">
        <f>IF($M$27&gt;0,"Equip./Mat. Permanente","")</f>
        <v/>
      </c>
      <c r="C47" s="512"/>
      <c r="D47" s="508"/>
      <c r="E47" s="509"/>
      <c r="F47" s="124" t="str">
        <f t="shared" si="3"/>
        <v/>
      </c>
      <c r="G47" s="121" t="str">
        <f>IF($M$27&gt;0,"44.90.52","")</f>
        <v/>
      </c>
      <c r="H47" s="40" t="str">
        <f>IF($M$27&gt;0,"Equip./Mat. Perm.","")</f>
        <v/>
      </c>
      <c r="I47" s="542"/>
      <c r="J47" s="543"/>
      <c r="K47" s="540"/>
      <c r="L47" s="541"/>
      <c r="M47" s="536">
        <f t="shared" si="4"/>
        <v>0</v>
      </c>
      <c r="N47" s="537"/>
      <c r="O47" s="127" t="str">
        <f t="shared" si="5"/>
        <v/>
      </c>
      <c r="P47" s="125">
        <f>IF(M27=0,0,IF(M47-M27&lt;0,0,IF(M47-M27=0,0,M47-M27)))</f>
        <v>0</v>
      </c>
      <c r="R47" s="102">
        <f>IF(M27=0,1,11)</f>
        <v>1</v>
      </c>
      <c r="S47" s="16">
        <f t="shared" si="8"/>
        <v>111</v>
      </c>
      <c r="T47" s="122">
        <f t="shared" si="11"/>
        <v>112</v>
      </c>
      <c r="U47" s="16">
        <f t="shared" si="9"/>
        <v>111</v>
      </c>
      <c r="V47" s="122">
        <f t="shared" si="10"/>
        <v>112</v>
      </c>
      <c r="W47" s="122">
        <f t="shared" si="12"/>
        <v>224</v>
      </c>
    </row>
    <row r="48" spans="1:23" ht="10.8" thickBot="1">
      <c r="A48" s="17"/>
      <c r="B48" s="510"/>
      <c r="C48" s="510"/>
      <c r="D48" s="134"/>
      <c r="E48" s="134"/>
      <c r="F48" s="35"/>
      <c r="I48" s="133"/>
      <c r="J48" s="133"/>
      <c r="K48" s="133"/>
      <c r="L48" s="133"/>
      <c r="M48" s="133"/>
      <c r="N48" s="133"/>
      <c r="O48" s="126"/>
    </row>
    <row r="49" spans="1:28" ht="13.8" thickBot="1">
      <c r="A49" s="504" t="s">
        <v>82</v>
      </c>
      <c r="B49" s="505"/>
      <c r="C49" s="505"/>
      <c r="D49" s="506">
        <f>SUM(D37:E47)</f>
        <v>0</v>
      </c>
      <c r="E49" s="507"/>
      <c r="F49" s="43"/>
      <c r="G49" s="37" t="s">
        <v>69</v>
      </c>
      <c r="H49" s="36"/>
      <c r="I49" s="544">
        <f>SUM(I37:J47)</f>
        <v>0</v>
      </c>
      <c r="J49" s="545"/>
      <c r="K49" s="546">
        <f>SUM(K37:L47)</f>
        <v>0</v>
      </c>
      <c r="L49" s="539"/>
      <c r="M49" s="538">
        <f>SUM(M37:N47)</f>
        <v>0</v>
      </c>
      <c r="N49" s="539"/>
      <c r="O49" s="128"/>
      <c r="P49" s="101">
        <f>SUM(P37:P48)</f>
        <v>0</v>
      </c>
    </row>
    <row r="50" spans="1:28" s="28" customFormat="1" ht="13.5" customHeight="1" thickBot="1">
      <c r="A50" s="502" t="s">
        <v>78</v>
      </c>
      <c r="B50" s="503"/>
      <c r="C50" s="503"/>
      <c r="D50" s="425">
        <f>D34-D49</f>
        <v>0</v>
      </c>
      <c r="E50" s="426"/>
      <c r="F50" s="33"/>
      <c r="G50" s="483" t="str">
        <f>IF(P49=0,"",IF(D50&gt;P49,"Atenção: foi detectado ''estouro'' de rubrica que pode ser amortizado utilizando recursos de aplicações financeiras",IF(D50&lt;P49,"Atenção: a despesa informada é maior que os recursos disponíveis!",IF(D50=P49,"Atenção: foi detectado ''estouro'' de rubrica que pode ser amortizado utilizando recursos de aplicações financeiras",""))))</f>
        <v/>
      </c>
      <c r="H50" s="483"/>
      <c r="I50" s="483"/>
      <c r="J50" s="483"/>
      <c r="K50" s="483"/>
      <c r="L50" s="483"/>
      <c r="M50" s="483"/>
      <c r="N50" s="483"/>
      <c r="O50" s="129"/>
      <c r="P50" s="103"/>
    </row>
    <row r="51" spans="1:28" s="28" customFormat="1" ht="12">
      <c r="A51" s="501" t="str">
        <f>IF(D49&gt;D34,"Atenção: Rendimento Utilizado é MAIOR que o informado","")</f>
        <v/>
      </c>
      <c r="B51" s="501"/>
      <c r="C51" s="501"/>
      <c r="D51" s="501"/>
      <c r="E51" s="501"/>
      <c r="F51" s="33"/>
      <c r="P51" s="103"/>
    </row>
    <row r="52" spans="1:28" s="28" customFormat="1">
      <c r="A52" s="105"/>
      <c r="B52" s="105"/>
      <c r="C52" s="105"/>
      <c r="D52" s="106"/>
      <c r="E52" s="106"/>
      <c r="F52" s="33"/>
      <c r="G52" s="29"/>
      <c r="H52" s="29"/>
      <c r="I52" s="26"/>
      <c r="J52" s="26"/>
      <c r="K52" s="26"/>
      <c r="L52" s="26"/>
      <c r="M52" s="26"/>
      <c r="N52" s="26"/>
      <c r="P52" s="103"/>
    </row>
    <row r="53" spans="1:28" s="28" customFormat="1">
      <c r="A53" s="105"/>
      <c r="B53" s="105"/>
      <c r="C53" s="105"/>
      <c r="D53" s="106"/>
      <c r="E53" s="106"/>
      <c r="F53" s="33"/>
      <c r="G53" s="29"/>
      <c r="H53" s="29"/>
      <c r="I53" s="26"/>
      <c r="J53" s="26"/>
      <c r="K53" s="26"/>
      <c r="L53" s="26"/>
      <c r="M53" s="26"/>
      <c r="N53" s="26"/>
      <c r="P53" s="103"/>
    </row>
    <row r="54" spans="1:28" s="28" customFormat="1" ht="10.8" thickBot="1">
      <c r="A54" s="45"/>
      <c r="B54" s="45"/>
      <c r="C54" s="45"/>
      <c r="D54" s="27"/>
      <c r="E54" s="27"/>
      <c r="F54" s="33"/>
      <c r="G54" s="29"/>
      <c r="H54" s="29"/>
      <c r="I54" s="26"/>
      <c r="J54" s="26"/>
      <c r="K54" s="26"/>
      <c r="L54" s="26"/>
      <c r="M54" s="26"/>
      <c r="N54" s="26"/>
      <c r="P54" s="103"/>
    </row>
    <row r="55" spans="1:28" s="28" customFormat="1" ht="12" customHeight="1">
      <c r="A55" s="365">
        <f ca="1">NOW()</f>
        <v>42845.480958449072</v>
      </c>
      <c r="B55" s="366"/>
      <c r="C55" s="371"/>
      <c r="D55" s="372"/>
      <c r="E55" s="372"/>
      <c r="F55" s="372"/>
      <c r="G55" s="372"/>
      <c r="H55" s="373"/>
      <c r="I55" s="380"/>
      <c r="J55" s="381"/>
      <c r="K55" s="381"/>
      <c r="L55" s="381"/>
      <c r="M55" s="381"/>
      <c r="N55" s="382"/>
      <c r="P55" s="103"/>
    </row>
    <row r="56" spans="1:28" s="28" customFormat="1" ht="12" customHeight="1">
      <c r="A56" s="367"/>
      <c r="B56" s="368"/>
      <c r="C56" s="374"/>
      <c r="D56" s="375"/>
      <c r="E56" s="375"/>
      <c r="F56" s="375"/>
      <c r="G56" s="375"/>
      <c r="H56" s="376"/>
      <c r="I56" s="356"/>
      <c r="J56" s="357"/>
      <c r="K56" s="357"/>
      <c r="L56" s="357"/>
      <c r="M56" s="357"/>
      <c r="N56" s="358"/>
      <c r="P56" s="103"/>
    </row>
    <row r="57" spans="1:28" s="28" customFormat="1" ht="12" customHeight="1" thickBot="1">
      <c r="A57" s="369" t="s">
        <v>47</v>
      </c>
      <c r="B57" s="370"/>
      <c r="C57" s="377" t="s">
        <v>41</v>
      </c>
      <c r="D57" s="378"/>
      <c r="E57" s="378"/>
      <c r="F57" s="378"/>
      <c r="G57" s="378"/>
      <c r="H57" s="379"/>
      <c r="I57" s="359" t="s">
        <v>42</v>
      </c>
      <c r="J57" s="360"/>
      <c r="K57" s="360"/>
      <c r="L57" s="360"/>
      <c r="M57" s="360"/>
      <c r="N57" s="361"/>
      <c r="P57" s="103"/>
    </row>
    <row r="58" spans="1:28" s="28" customFormat="1">
      <c r="F58" s="33"/>
      <c r="G58" s="29"/>
      <c r="H58" s="29"/>
      <c r="I58" s="29"/>
      <c r="J58" s="29"/>
      <c r="K58" s="29"/>
      <c r="L58" s="29"/>
      <c r="M58" s="27"/>
      <c r="N58" s="27"/>
      <c r="P58" s="103"/>
    </row>
    <row r="59" spans="1:28" s="28" customFormat="1" ht="11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7"/>
      <c r="N59" s="27"/>
      <c r="P59" s="103"/>
    </row>
    <row r="60" spans="1:28" s="28" customFormat="1" ht="15.6">
      <c r="A60" s="44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7"/>
      <c r="N60" s="27"/>
      <c r="P60" s="103"/>
    </row>
    <row r="61" spans="1:28" s="28" customFormat="1" ht="10.8" thickBot="1">
      <c r="A61" s="45"/>
      <c r="B61" s="45"/>
      <c r="C61" s="45"/>
      <c r="D61" s="27"/>
      <c r="E61" s="27"/>
      <c r="F61" s="27"/>
      <c r="G61" s="27"/>
      <c r="H61" s="27"/>
      <c r="I61" s="85"/>
      <c r="J61" s="86"/>
      <c r="K61" s="86"/>
      <c r="M61" s="27"/>
      <c r="N61" s="27"/>
      <c r="P61" s="103"/>
      <c r="V61" s="97">
        <f>SUM(U64:U74)</f>
        <v>0</v>
      </c>
      <c r="W61" s="28" t="e">
        <f>V61/T75</f>
        <v>#DIV/0!</v>
      </c>
    </row>
    <row r="62" spans="1:28" s="28" customFormat="1" ht="12.75" customHeight="1">
      <c r="A62" s="450" t="s">
        <v>71</v>
      </c>
      <c r="B62" s="451"/>
      <c r="C62" s="452"/>
      <c r="D62" s="515" t="s">
        <v>109</v>
      </c>
      <c r="E62" s="516"/>
      <c r="F62" s="517"/>
      <c r="G62" s="515" t="s">
        <v>125</v>
      </c>
      <c r="H62" s="517"/>
      <c r="I62" s="515" t="s">
        <v>110</v>
      </c>
      <c r="J62" s="516"/>
      <c r="K62" s="517"/>
      <c r="L62" s="513" t="s">
        <v>129</v>
      </c>
      <c r="M62" s="444" t="s">
        <v>127</v>
      </c>
      <c r="N62" s="446"/>
      <c r="P62" s="103"/>
    </row>
    <row r="63" spans="1:28" s="28" customFormat="1" ht="12.75" customHeight="1" thickBot="1">
      <c r="A63" s="46" t="s">
        <v>72</v>
      </c>
      <c r="B63" s="438" t="s">
        <v>73</v>
      </c>
      <c r="C63" s="370"/>
      <c r="D63" s="46" t="s">
        <v>149</v>
      </c>
      <c r="E63" s="88" t="s">
        <v>123</v>
      </c>
      <c r="F63" s="84" t="s">
        <v>124</v>
      </c>
      <c r="G63" s="46" t="s">
        <v>149</v>
      </c>
      <c r="H63" s="87" t="s">
        <v>123</v>
      </c>
      <c r="I63" s="46" t="s">
        <v>149</v>
      </c>
      <c r="J63" s="89" t="s">
        <v>123</v>
      </c>
      <c r="K63" s="87" t="s">
        <v>124</v>
      </c>
      <c r="L63" s="514"/>
      <c r="M63" s="15" t="s">
        <v>126</v>
      </c>
      <c r="N63" s="90" t="s">
        <v>38</v>
      </c>
      <c r="P63" s="103"/>
    </row>
    <row r="64" spans="1:28" s="28" customFormat="1" ht="12.75" customHeight="1">
      <c r="A64" s="119" t="str">
        <f>IF($M$17&gt;0,"33.90.11","")</f>
        <v/>
      </c>
      <c r="B64" s="439" t="str">
        <f>IF($M$17&gt;0,"Pessoal","")</f>
        <v/>
      </c>
      <c r="C64" s="440"/>
      <c r="D64" s="107">
        <f t="shared" ref="D64:D74" si="13">D17</f>
        <v>0</v>
      </c>
      <c r="E64" s="108">
        <f t="shared" ref="E64:E74" si="14">F17</f>
        <v>0</v>
      </c>
      <c r="F64" s="520">
        <f>D34</f>
        <v>0</v>
      </c>
      <c r="G64" s="109">
        <f t="shared" ref="G64:G74" si="15">I17</f>
        <v>0</v>
      </c>
      <c r="H64" s="110">
        <f t="shared" ref="H64:H74" si="16">K17+H17</f>
        <v>0</v>
      </c>
      <c r="I64" s="109">
        <f t="shared" ref="I64:I74" si="17">I37</f>
        <v>0</v>
      </c>
      <c r="J64" s="111">
        <f t="shared" ref="J64:J74" si="18">K37</f>
        <v>0</v>
      </c>
      <c r="K64" s="110">
        <f t="shared" ref="K64:K74" si="19">D37</f>
        <v>0</v>
      </c>
      <c r="L64" s="130" t="str">
        <f>P64</f>
        <v/>
      </c>
      <c r="M64" s="91">
        <f>IF(D64+E64=0,0,(I64+J64)/(D64+E64))</f>
        <v>0</v>
      </c>
      <c r="N64" s="92">
        <f>IF(D64+E64=0,0,(I64+J64+K64)/(D64+E64))</f>
        <v>0</v>
      </c>
      <c r="P64" s="103" t="str">
        <f>IF(T64=0,"",$W$61+S64)</f>
        <v/>
      </c>
      <c r="S64" s="97">
        <f>D64+E64+G64+H64-I64-J64</f>
        <v>0</v>
      </c>
      <c r="T64" s="28">
        <f>IF(D64+E64+G64+H64=0,0,1)</f>
        <v>0</v>
      </c>
      <c r="U64" s="97" t="str">
        <f>IF(T64=0,"",$T$77-K64)</f>
        <v/>
      </c>
      <c r="V64" s="28">
        <f>IF(U64&lt;0,U64,0)</f>
        <v>0</v>
      </c>
      <c r="W64" s="28" t="str">
        <f>IF(U64&gt;0,U64,0)</f>
        <v/>
      </c>
      <c r="AB64" s="118">
        <f>D64+E64+F64+G64+H64-I64-J64-K64</f>
        <v>0</v>
      </c>
    </row>
    <row r="65" spans="1:28" s="28" customFormat="1" ht="12.75" customHeight="1">
      <c r="A65" s="120" t="str">
        <f>IF($M$18&gt;0,"33.90.14","")</f>
        <v/>
      </c>
      <c r="B65" s="434" t="str">
        <f>IF($M$18&gt;0,"Diárias","")</f>
        <v/>
      </c>
      <c r="C65" s="435"/>
      <c r="D65" s="112">
        <f t="shared" si="13"/>
        <v>0</v>
      </c>
      <c r="E65" s="113">
        <f t="shared" si="14"/>
        <v>0</v>
      </c>
      <c r="F65" s="521"/>
      <c r="G65" s="112">
        <f t="shared" si="15"/>
        <v>0</v>
      </c>
      <c r="H65" s="110">
        <f t="shared" si="16"/>
        <v>0</v>
      </c>
      <c r="I65" s="112">
        <f t="shared" si="17"/>
        <v>0</v>
      </c>
      <c r="J65" s="113">
        <f t="shared" si="18"/>
        <v>0</v>
      </c>
      <c r="K65" s="114">
        <f t="shared" si="19"/>
        <v>0</v>
      </c>
      <c r="L65" s="130" t="str">
        <f t="shared" ref="L65:L74" si="20">P65</f>
        <v/>
      </c>
      <c r="M65" s="93">
        <f>IF(D65+E65=0,0,(I65+J65)/(D65+E65))</f>
        <v>0</v>
      </c>
      <c r="N65" s="94">
        <f t="shared" ref="N65:N74" si="21">IF(D65+E65=0,0,(I65+J65+K65)/(D65+E65))</f>
        <v>0</v>
      </c>
      <c r="P65" s="103" t="str">
        <f>IF(T65=0,"",$W$61+S65)</f>
        <v/>
      </c>
      <c r="S65" s="97">
        <f t="shared" ref="S65:S74" si="22">D65+E65+G65+H65-I65-J65</f>
        <v>0</v>
      </c>
      <c r="T65" s="28">
        <f t="shared" ref="T65:T74" si="23">IF(D65+E65+G65+H65=0,0,1)</f>
        <v>0</v>
      </c>
      <c r="U65" s="97" t="str">
        <f t="shared" ref="U65:U74" si="24">IF(T65=0,"",$T$77-K65)</f>
        <v/>
      </c>
      <c r="V65" s="28">
        <f t="shared" ref="V65:V74" si="25">IF(U65&lt;0,U65,0)</f>
        <v>0</v>
      </c>
      <c r="W65" s="28" t="str">
        <f t="shared" ref="W65:W74" si="26">IF(U65&gt;0,U65,0)</f>
        <v/>
      </c>
      <c r="AB65" s="118">
        <f>D65+E65+AB64+G65+H65-I65-J65-K65</f>
        <v>0</v>
      </c>
    </row>
    <row r="66" spans="1:28" s="28" customFormat="1" ht="12.75" customHeight="1">
      <c r="A66" s="120" t="str">
        <f>IF($M$19&gt;0,"33.90.18","")</f>
        <v/>
      </c>
      <c r="B66" s="434" t="str">
        <f>IF($M$19&gt;0,"Bolsa de Estudo","")</f>
        <v/>
      </c>
      <c r="C66" s="435"/>
      <c r="D66" s="112">
        <f t="shared" si="13"/>
        <v>0</v>
      </c>
      <c r="E66" s="113">
        <f t="shared" si="14"/>
        <v>0</v>
      </c>
      <c r="F66" s="521"/>
      <c r="G66" s="112">
        <f t="shared" si="15"/>
        <v>0</v>
      </c>
      <c r="H66" s="110">
        <f t="shared" si="16"/>
        <v>0</v>
      </c>
      <c r="I66" s="112">
        <f t="shared" si="17"/>
        <v>0</v>
      </c>
      <c r="J66" s="113">
        <f t="shared" si="18"/>
        <v>0</v>
      </c>
      <c r="K66" s="114">
        <f t="shared" si="19"/>
        <v>0</v>
      </c>
      <c r="L66" s="130" t="str">
        <f t="shared" si="20"/>
        <v/>
      </c>
      <c r="M66" s="93">
        <f t="shared" ref="M66:M74" si="27">IF(D66+E66=0,0,(I66+J66)/(D66+E66))</f>
        <v>0</v>
      </c>
      <c r="N66" s="94">
        <f t="shared" si="21"/>
        <v>0</v>
      </c>
      <c r="P66" s="103" t="str">
        <f t="shared" ref="P66:P74" si="28">IF(T66=0,"",$W$61+S66)</f>
        <v/>
      </c>
      <c r="S66" s="97">
        <f t="shared" si="22"/>
        <v>0</v>
      </c>
      <c r="T66" s="28">
        <f t="shared" si="23"/>
        <v>0</v>
      </c>
      <c r="U66" s="97" t="str">
        <f t="shared" si="24"/>
        <v/>
      </c>
      <c r="V66" s="28">
        <f t="shared" si="25"/>
        <v>0</v>
      </c>
      <c r="W66" s="28" t="str">
        <f t="shared" si="26"/>
        <v/>
      </c>
      <c r="AB66" s="118">
        <f t="shared" ref="AB66:AB74" si="29">D66+E66+AB65+G66+H66-I66-J66-K66</f>
        <v>0</v>
      </c>
    </row>
    <row r="67" spans="1:28" s="28" customFormat="1" ht="12.75" customHeight="1">
      <c r="A67" s="120" t="str">
        <f>IF($M$20&gt;0,"33.90.30","")</f>
        <v/>
      </c>
      <c r="B67" s="434" t="str">
        <f>IF($M$20&gt;0,"Mat. de Consumo","")</f>
        <v/>
      </c>
      <c r="C67" s="435"/>
      <c r="D67" s="112">
        <f t="shared" si="13"/>
        <v>0</v>
      </c>
      <c r="E67" s="113">
        <f t="shared" si="14"/>
        <v>0</v>
      </c>
      <c r="F67" s="521"/>
      <c r="G67" s="112">
        <f t="shared" si="15"/>
        <v>0</v>
      </c>
      <c r="H67" s="110">
        <f t="shared" si="16"/>
        <v>0</v>
      </c>
      <c r="I67" s="112">
        <f t="shared" si="17"/>
        <v>0</v>
      </c>
      <c r="J67" s="113">
        <f t="shared" si="18"/>
        <v>0</v>
      </c>
      <c r="K67" s="114">
        <f t="shared" si="19"/>
        <v>0</v>
      </c>
      <c r="L67" s="130" t="str">
        <f t="shared" si="20"/>
        <v/>
      </c>
      <c r="M67" s="93">
        <f t="shared" si="27"/>
        <v>0</v>
      </c>
      <c r="N67" s="94">
        <f t="shared" si="21"/>
        <v>0</v>
      </c>
      <c r="P67" s="103" t="str">
        <f>IF(T67=0,"",$W$61+S67)</f>
        <v/>
      </c>
      <c r="S67" s="97">
        <f t="shared" si="22"/>
        <v>0</v>
      </c>
      <c r="T67" s="28">
        <f t="shared" si="23"/>
        <v>0</v>
      </c>
      <c r="U67" s="97" t="str">
        <f t="shared" si="24"/>
        <v/>
      </c>
      <c r="V67" s="28">
        <f t="shared" si="25"/>
        <v>0</v>
      </c>
      <c r="W67" s="28" t="str">
        <f t="shared" si="26"/>
        <v/>
      </c>
      <c r="AB67" s="118">
        <f t="shared" si="29"/>
        <v>0</v>
      </c>
    </row>
    <row r="68" spans="1:28" s="28" customFormat="1" ht="12.75" customHeight="1">
      <c r="A68" s="120" t="str">
        <f>IF($M$21&gt;0,"33.90.33","")</f>
        <v/>
      </c>
      <c r="B68" s="434" t="str">
        <f>IF($M$21&gt;0,"Passagens","")</f>
        <v/>
      </c>
      <c r="C68" s="435"/>
      <c r="D68" s="112">
        <f t="shared" si="13"/>
        <v>0</v>
      </c>
      <c r="E68" s="113">
        <f t="shared" si="14"/>
        <v>0</v>
      </c>
      <c r="F68" s="521"/>
      <c r="G68" s="112">
        <f t="shared" si="15"/>
        <v>0</v>
      </c>
      <c r="H68" s="110">
        <f t="shared" si="16"/>
        <v>0</v>
      </c>
      <c r="I68" s="112">
        <f t="shared" si="17"/>
        <v>0</v>
      </c>
      <c r="J68" s="113">
        <f t="shared" si="18"/>
        <v>0</v>
      </c>
      <c r="K68" s="114">
        <f t="shared" si="19"/>
        <v>0</v>
      </c>
      <c r="L68" s="130" t="str">
        <f t="shared" si="20"/>
        <v/>
      </c>
      <c r="M68" s="93">
        <f t="shared" si="27"/>
        <v>0</v>
      </c>
      <c r="N68" s="94">
        <f t="shared" si="21"/>
        <v>0</v>
      </c>
      <c r="P68" s="103" t="str">
        <f t="shared" si="28"/>
        <v/>
      </c>
      <c r="S68" s="97">
        <f t="shared" si="22"/>
        <v>0</v>
      </c>
      <c r="T68" s="28">
        <f t="shared" si="23"/>
        <v>0</v>
      </c>
      <c r="U68" s="97" t="str">
        <f t="shared" si="24"/>
        <v/>
      </c>
      <c r="V68" s="28">
        <f t="shared" si="25"/>
        <v>0</v>
      </c>
      <c r="W68" s="28" t="str">
        <f t="shared" si="26"/>
        <v/>
      </c>
      <c r="AB68" s="118">
        <f t="shared" si="29"/>
        <v>0</v>
      </c>
    </row>
    <row r="69" spans="1:28" s="28" customFormat="1" ht="12.75" customHeight="1">
      <c r="A69" s="120" t="str">
        <f>IF($M$22&gt;0,"33.90.35","")</f>
        <v/>
      </c>
      <c r="B69" s="434" t="str">
        <f>IF($M$22&gt;0,"Consultoria","")</f>
        <v/>
      </c>
      <c r="C69" s="435"/>
      <c r="D69" s="112">
        <f t="shared" si="13"/>
        <v>0</v>
      </c>
      <c r="E69" s="113">
        <f t="shared" si="14"/>
        <v>0</v>
      </c>
      <c r="F69" s="521"/>
      <c r="G69" s="112">
        <f t="shared" si="15"/>
        <v>0</v>
      </c>
      <c r="H69" s="110">
        <f t="shared" si="16"/>
        <v>0</v>
      </c>
      <c r="I69" s="112">
        <f t="shared" si="17"/>
        <v>0</v>
      </c>
      <c r="J69" s="113">
        <f t="shared" si="18"/>
        <v>0</v>
      </c>
      <c r="K69" s="114">
        <f t="shared" si="19"/>
        <v>0</v>
      </c>
      <c r="L69" s="130" t="str">
        <f t="shared" si="20"/>
        <v/>
      </c>
      <c r="M69" s="93">
        <f t="shared" si="27"/>
        <v>0</v>
      </c>
      <c r="N69" s="94">
        <f t="shared" si="21"/>
        <v>0</v>
      </c>
      <c r="P69" s="103" t="str">
        <f t="shared" si="28"/>
        <v/>
      </c>
      <c r="S69" s="97">
        <f t="shared" si="22"/>
        <v>0</v>
      </c>
      <c r="T69" s="28">
        <f t="shared" si="23"/>
        <v>0</v>
      </c>
      <c r="U69" s="97" t="str">
        <f t="shared" si="24"/>
        <v/>
      </c>
      <c r="V69" s="28">
        <f t="shared" si="25"/>
        <v>0</v>
      </c>
      <c r="W69" s="28" t="str">
        <f t="shared" si="26"/>
        <v/>
      </c>
      <c r="AB69" s="118">
        <f t="shared" si="29"/>
        <v>0</v>
      </c>
    </row>
    <row r="70" spans="1:28" s="28" customFormat="1" ht="13.5" customHeight="1">
      <c r="A70" s="120" t="str">
        <f>IF($M$23&gt;0,"33.90.36","")</f>
        <v/>
      </c>
      <c r="B70" s="434" t="str">
        <f>IF($M$23&gt;0,"Serv. Terc. P. Física","")</f>
        <v/>
      </c>
      <c r="C70" s="435"/>
      <c r="D70" s="112">
        <f t="shared" si="13"/>
        <v>0</v>
      </c>
      <c r="E70" s="113">
        <f t="shared" si="14"/>
        <v>0</v>
      </c>
      <c r="F70" s="521"/>
      <c r="G70" s="112">
        <f t="shared" si="15"/>
        <v>0</v>
      </c>
      <c r="H70" s="110">
        <f t="shared" si="16"/>
        <v>0</v>
      </c>
      <c r="I70" s="112">
        <f t="shared" si="17"/>
        <v>0</v>
      </c>
      <c r="J70" s="113">
        <f t="shared" si="18"/>
        <v>0</v>
      </c>
      <c r="K70" s="114">
        <f t="shared" si="19"/>
        <v>0</v>
      </c>
      <c r="L70" s="130" t="str">
        <f t="shared" si="20"/>
        <v/>
      </c>
      <c r="M70" s="93">
        <f t="shared" si="27"/>
        <v>0</v>
      </c>
      <c r="N70" s="94">
        <f t="shared" si="21"/>
        <v>0</v>
      </c>
      <c r="P70" s="103" t="str">
        <f t="shared" si="28"/>
        <v/>
      </c>
      <c r="S70" s="97">
        <f t="shared" si="22"/>
        <v>0</v>
      </c>
      <c r="T70" s="28">
        <f t="shared" si="23"/>
        <v>0</v>
      </c>
      <c r="U70" s="97" t="str">
        <f t="shared" si="24"/>
        <v/>
      </c>
      <c r="V70" s="28">
        <f t="shared" si="25"/>
        <v>0</v>
      </c>
      <c r="W70" s="28" t="str">
        <f t="shared" si="26"/>
        <v/>
      </c>
      <c r="AB70" s="118">
        <f t="shared" si="29"/>
        <v>0</v>
      </c>
    </row>
    <row r="71" spans="1:28" s="28" customFormat="1">
      <c r="A71" s="120" t="str">
        <f>IF($M$24&gt;0,"33.90.39","")</f>
        <v/>
      </c>
      <c r="B71" s="434" t="str">
        <f>IF($M$24&gt;0,"Serv. Terc. P. Jurídica","")</f>
        <v/>
      </c>
      <c r="C71" s="435"/>
      <c r="D71" s="112">
        <f t="shared" si="13"/>
        <v>0</v>
      </c>
      <c r="E71" s="113">
        <f t="shared" si="14"/>
        <v>0</v>
      </c>
      <c r="F71" s="521"/>
      <c r="G71" s="112">
        <f t="shared" si="15"/>
        <v>0</v>
      </c>
      <c r="H71" s="110">
        <f t="shared" si="16"/>
        <v>0</v>
      </c>
      <c r="I71" s="112">
        <f t="shared" si="17"/>
        <v>0</v>
      </c>
      <c r="J71" s="113">
        <f t="shared" si="18"/>
        <v>0</v>
      </c>
      <c r="K71" s="114">
        <f t="shared" si="19"/>
        <v>0</v>
      </c>
      <c r="L71" s="130" t="str">
        <f t="shared" si="20"/>
        <v/>
      </c>
      <c r="M71" s="93">
        <f>IF(D71+E71=0,0,(I71+J71)/(D71+E71))</f>
        <v>0</v>
      </c>
      <c r="N71" s="94">
        <f t="shared" si="21"/>
        <v>0</v>
      </c>
      <c r="P71" s="103" t="str">
        <f t="shared" si="28"/>
        <v/>
      </c>
      <c r="S71" s="97">
        <f t="shared" si="22"/>
        <v>0</v>
      </c>
      <c r="T71" s="28">
        <f t="shared" si="23"/>
        <v>0</v>
      </c>
      <c r="U71" s="97" t="str">
        <f t="shared" si="24"/>
        <v/>
      </c>
      <c r="V71" s="28">
        <f t="shared" si="25"/>
        <v>0</v>
      </c>
      <c r="W71" s="28" t="str">
        <f t="shared" si="26"/>
        <v/>
      </c>
      <c r="AB71" s="118">
        <f t="shared" si="29"/>
        <v>0</v>
      </c>
    </row>
    <row r="72" spans="1:28" s="28" customFormat="1">
      <c r="A72" s="120" t="str">
        <f>IF($M$25&gt;0,"33.90.47","")</f>
        <v/>
      </c>
      <c r="B72" s="434" t="str">
        <f>IF($M$25&gt;0,"Obrig. Tributárias e Contributivas","")</f>
        <v/>
      </c>
      <c r="C72" s="435"/>
      <c r="D72" s="112">
        <f t="shared" si="13"/>
        <v>0</v>
      </c>
      <c r="E72" s="113">
        <f t="shared" si="14"/>
        <v>0</v>
      </c>
      <c r="F72" s="521"/>
      <c r="G72" s="112">
        <f t="shared" si="15"/>
        <v>0</v>
      </c>
      <c r="H72" s="110">
        <f t="shared" si="16"/>
        <v>0</v>
      </c>
      <c r="I72" s="112">
        <f t="shared" si="17"/>
        <v>0</v>
      </c>
      <c r="J72" s="113">
        <f t="shared" si="18"/>
        <v>0</v>
      </c>
      <c r="K72" s="114">
        <f t="shared" si="19"/>
        <v>0</v>
      </c>
      <c r="L72" s="130" t="str">
        <f t="shared" si="20"/>
        <v/>
      </c>
      <c r="M72" s="93">
        <f>IF(D72+E72=0,0,(I72+J72)/(D72+E72))</f>
        <v>0</v>
      </c>
      <c r="N72" s="94">
        <f t="shared" si="21"/>
        <v>0</v>
      </c>
      <c r="P72" s="103" t="str">
        <f t="shared" si="28"/>
        <v/>
      </c>
      <c r="S72" s="97">
        <f t="shared" si="22"/>
        <v>0</v>
      </c>
      <c r="T72" s="28">
        <f t="shared" si="23"/>
        <v>0</v>
      </c>
      <c r="U72" s="97" t="str">
        <f t="shared" si="24"/>
        <v/>
      </c>
      <c r="V72" s="28">
        <f t="shared" si="25"/>
        <v>0</v>
      </c>
      <c r="W72" s="28" t="str">
        <f t="shared" si="26"/>
        <v/>
      </c>
      <c r="AB72" s="118">
        <f t="shared" si="29"/>
        <v>0</v>
      </c>
    </row>
    <row r="73" spans="1:28" s="28" customFormat="1">
      <c r="A73" s="120" t="str">
        <f>IF($M$26&gt;0,"44.90.51","")</f>
        <v/>
      </c>
      <c r="B73" s="434" t="str">
        <f>IF($M$26&gt;0,"Obras Civis","")</f>
        <v/>
      </c>
      <c r="C73" s="435"/>
      <c r="D73" s="112">
        <f t="shared" si="13"/>
        <v>0</v>
      </c>
      <c r="E73" s="113">
        <f t="shared" si="14"/>
        <v>0</v>
      </c>
      <c r="F73" s="521"/>
      <c r="G73" s="112">
        <f t="shared" si="15"/>
        <v>0</v>
      </c>
      <c r="H73" s="110">
        <f t="shared" si="16"/>
        <v>0</v>
      </c>
      <c r="I73" s="112">
        <f t="shared" si="17"/>
        <v>0</v>
      </c>
      <c r="J73" s="113">
        <f t="shared" si="18"/>
        <v>0</v>
      </c>
      <c r="K73" s="114">
        <f t="shared" si="19"/>
        <v>0</v>
      </c>
      <c r="L73" s="130" t="str">
        <f t="shared" si="20"/>
        <v/>
      </c>
      <c r="M73" s="93">
        <f t="shared" si="27"/>
        <v>0</v>
      </c>
      <c r="N73" s="94">
        <f t="shared" si="21"/>
        <v>0</v>
      </c>
      <c r="P73" s="103" t="str">
        <f t="shared" si="28"/>
        <v/>
      </c>
      <c r="S73" s="97">
        <f t="shared" si="22"/>
        <v>0</v>
      </c>
      <c r="T73" s="28">
        <f t="shared" si="23"/>
        <v>0</v>
      </c>
      <c r="U73" s="97" t="str">
        <f t="shared" si="24"/>
        <v/>
      </c>
      <c r="V73" s="28">
        <f t="shared" si="25"/>
        <v>0</v>
      </c>
      <c r="W73" s="28" t="str">
        <f t="shared" si="26"/>
        <v/>
      </c>
      <c r="AB73" s="118">
        <f>D73+E73+AB71+G73+H73-I73-J73-K73</f>
        <v>0</v>
      </c>
    </row>
    <row r="74" spans="1:28" s="28" customFormat="1" ht="10.8" thickBot="1">
      <c r="A74" s="121" t="str">
        <f>IF($M$27&gt;0,"44.90.52","")</f>
        <v/>
      </c>
      <c r="B74" s="511" t="str">
        <f>IF($M$27&gt;0,"Equip./Mat. Permanente","")</f>
        <v/>
      </c>
      <c r="C74" s="512"/>
      <c r="D74" s="115">
        <f t="shared" si="13"/>
        <v>0</v>
      </c>
      <c r="E74" s="116">
        <f t="shared" si="14"/>
        <v>0</v>
      </c>
      <c r="F74" s="522"/>
      <c r="G74" s="115">
        <f t="shared" si="15"/>
        <v>0</v>
      </c>
      <c r="H74" s="162">
        <f t="shared" si="16"/>
        <v>0</v>
      </c>
      <c r="I74" s="115">
        <f t="shared" si="17"/>
        <v>0</v>
      </c>
      <c r="J74" s="116">
        <f t="shared" si="18"/>
        <v>0</v>
      </c>
      <c r="K74" s="117">
        <f t="shared" si="19"/>
        <v>0</v>
      </c>
      <c r="L74" s="130" t="str">
        <f t="shared" si="20"/>
        <v/>
      </c>
      <c r="M74" s="95">
        <f t="shared" si="27"/>
        <v>0</v>
      </c>
      <c r="N74" s="96">
        <f t="shared" si="21"/>
        <v>0</v>
      </c>
      <c r="P74" s="103" t="str">
        <f t="shared" si="28"/>
        <v/>
      </c>
      <c r="S74" s="97">
        <f t="shared" si="22"/>
        <v>0</v>
      </c>
      <c r="T74" s="28">
        <f t="shared" si="23"/>
        <v>0</v>
      </c>
      <c r="U74" s="97" t="str">
        <f t="shared" si="24"/>
        <v/>
      </c>
      <c r="V74" s="28">
        <f t="shared" si="25"/>
        <v>0</v>
      </c>
      <c r="W74" s="28" t="str">
        <f t="shared" si="26"/>
        <v/>
      </c>
      <c r="AB74" s="118">
        <f t="shared" si="29"/>
        <v>0</v>
      </c>
    </row>
    <row r="75" spans="1:28" s="28" customFormat="1" ht="10.8" thickBot="1">
      <c r="A75" s="45"/>
      <c r="B75" s="45"/>
      <c r="C75" s="45"/>
      <c r="D75" s="27"/>
      <c r="E75" s="27"/>
      <c r="F75" s="27"/>
      <c r="G75" s="27"/>
      <c r="H75" s="27"/>
      <c r="I75" s="33"/>
      <c r="J75" s="135"/>
      <c r="K75" s="135"/>
      <c r="L75" s="136"/>
      <c r="M75" s="27"/>
      <c r="N75" s="27"/>
      <c r="P75" s="103"/>
      <c r="T75" s="28">
        <f>SUM(T64:T74)</f>
        <v>0</v>
      </c>
    </row>
    <row r="76" spans="1:28" s="28" customFormat="1" ht="10.8" thickBot="1">
      <c r="A76" s="518" t="s">
        <v>38</v>
      </c>
      <c r="B76" s="518"/>
      <c r="C76" s="519"/>
      <c r="D76" s="137">
        <f t="shared" ref="D76:K76" si="30">SUM(D64:D74)</f>
        <v>0</v>
      </c>
      <c r="E76" s="138">
        <f t="shared" si="30"/>
        <v>0</v>
      </c>
      <c r="F76" s="139">
        <f t="shared" si="30"/>
        <v>0</v>
      </c>
      <c r="G76" s="140">
        <f t="shared" si="30"/>
        <v>0</v>
      </c>
      <c r="H76" s="139">
        <f t="shared" si="30"/>
        <v>0</v>
      </c>
      <c r="I76" s="140">
        <f t="shared" si="30"/>
        <v>0</v>
      </c>
      <c r="J76" s="138">
        <f t="shared" si="30"/>
        <v>0</v>
      </c>
      <c r="K76" s="139">
        <f t="shared" si="30"/>
        <v>0</v>
      </c>
      <c r="L76" s="336">
        <f>SUM(L64:L74)</f>
        <v>0</v>
      </c>
      <c r="M76" s="338">
        <f>IF(D77=0,0,(I76+J76)/(D76+E76))</f>
        <v>0</v>
      </c>
      <c r="N76" s="338">
        <f>IF(D77=0,0,(I77/(D76+E76)))</f>
        <v>0</v>
      </c>
      <c r="P76" s="103">
        <f>SUM(P64:P74)</f>
        <v>0</v>
      </c>
      <c r="T76" s="28">
        <f>IF(T75=0,0,1/T75)</f>
        <v>0</v>
      </c>
    </row>
    <row r="77" spans="1:28" s="28" customFormat="1" ht="12" customHeight="1" thickBot="1">
      <c r="A77" s="523" t="s">
        <v>128</v>
      </c>
      <c r="B77" s="524"/>
      <c r="C77" s="525"/>
      <c r="D77" s="340">
        <f>SUM(D76:F76)</f>
        <v>0</v>
      </c>
      <c r="E77" s="341"/>
      <c r="F77" s="342"/>
      <c r="G77" s="340">
        <f>SUM(G76:H76)</f>
        <v>0</v>
      </c>
      <c r="H77" s="342"/>
      <c r="I77" s="340">
        <f>SUM(I76:K76)</f>
        <v>0</v>
      </c>
      <c r="J77" s="341"/>
      <c r="K77" s="342"/>
      <c r="L77" s="337"/>
      <c r="M77" s="339"/>
      <c r="N77" s="339"/>
      <c r="P77" s="103"/>
      <c r="T77" s="118">
        <f>T76*F64</f>
        <v>0</v>
      </c>
    </row>
    <row r="78" spans="1:28" s="28" customFormat="1" ht="12" customHeight="1">
      <c r="A78" s="45"/>
      <c r="B78" s="45"/>
      <c r="C78" s="45"/>
      <c r="D78" s="27"/>
      <c r="E78" s="27"/>
      <c r="F78" s="27"/>
      <c r="G78" s="27"/>
      <c r="H78" s="27"/>
      <c r="I78" s="85"/>
      <c r="J78" s="86"/>
      <c r="K78" s="86"/>
      <c r="M78" s="27"/>
      <c r="N78" s="27"/>
      <c r="P78" s="103"/>
      <c r="T78" s="97">
        <f>F76-K76</f>
        <v>0</v>
      </c>
      <c r="U78" s="97">
        <f>SUM(U64:U74)</f>
        <v>0</v>
      </c>
    </row>
    <row r="79" spans="1:28" s="28" customFormat="1" ht="12" customHeight="1">
      <c r="A79" s="45"/>
      <c r="B79" s="45"/>
      <c r="C79" s="45"/>
      <c r="D79" s="27"/>
      <c r="E79" s="27"/>
      <c r="F79" s="27"/>
      <c r="G79" s="27"/>
      <c r="H79" s="27"/>
      <c r="I79" s="85"/>
      <c r="J79" s="86"/>
      <c r="K79" s="86"/>
      <c r="M79" s="27"/>
      <c r="N79" s="27"/>
      <c r="P79" s="103"/>
    </row>
    <row r="80" spans="1:28" s="28" customFormat="1" ht="10.8" thickBo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60"/>
      <c r="L80" s="60"/>
      <c r="M80" s="27"/>
      <c r="N80" s="27"/>
      <c r="P80" s="103"/>
    </row>
    <row r="81" spans="1:16" s="28" customFormat="1">
      <c r="A81" s="395" t="s">
        <v>150</v>
      </c>
      <c r="B81" s="396"/>
      <c r="C81" s="396"/>
      <c r="D81" s="401">
        <f>M29</f>
        <v>0</v>
      </c>
      <c r="E81" s="402"/>
      <c r="F81" s="33"/>
      <c r="G81" s="29"/>
      <c r="H81" s="29"/>
      <c r="I81" s="59"/>
      <c r="J81" s="59"/>
      <c r="K81" s="29"/>
      <c r="L81" s="29"/>
      <c r="M81" s="27"/>
      <c r="N81" s="27"/>
      <c r="P81" s="103"/>
    </row>
    <row r="82" spans="1:16" s="28" customFormat="1">
      <c r="A82" s="397" t="s">
        <v>83</v>
      </c>
      <c r="B82" s="398"/>
      <c r="C82" s="398"/>
      <c r="D82" s="403">
        <f>D34</f>
        <v>0</v>
      </c>
      <c r="E82" s="404"/>
      <c r="F82" s="33"/>
      <c r="P82" s="103"/>
    </row>
    <row r="83" spans="1:16" s="28" customFormat="1" ht="27" customHeight="1" thickBot="1">
      <c r="A83" s="407" t="s">
        <v>130</v>
      </c>
      <c r="B83" s="408"/>
      <c r="C83" s="409"/>
      <c r="D83" s="399">
        <f>SUM(D81:E82)</f>
        <v>0</v>
      </c>
      <c r="E83" s="400"/>
      <c r="F83" s="33"/>
      <c r="G83" s="335" t="s">
        <v>105</v>
      </c>
      <c r="H83" s="335"/>
      <c r="I83" s="335"/>
      <c r="J83" s="335"/>
      <c r="K83" s="335"/>
      <c r="L83" s="335"/>
      <c r="M83" s="335"/>
      <c r="N83" s="335"/>
      <c r="P83" s="103"/>
    </row>
    <row r="84" spans="1:16" s="28" customFormat="1" ht="12" customHeight="1">
      <c r="A84" s="397" t="s">
        <v>84</v>
      </c>
      <c r="B84" s="398"/>
      <c r="C84" s="398"/>
      <c r="D84" s="414">
        <f>D49</f>
        <v>0</v>
      </c>
      <c r="E84" s="415"/>
      <c r="F84" s="33"/>
      <c r="G84" s="29"/>
      <c r="H84" s="29"/>
      <c r="I84" s="29"/>
      <c r="J84" s="29"/>
      <c r="K84" s="29"/>
      <c r="L84" s="29"/>
      <c r="M84" s="27"/>
      <c r="N84" s="27"/>
      <c r="P84" s="103"/>
    </row>
    <row r="85" spans="1:16" s="28" customFormat="1">
      <c r="A85" s="405" t="s">
        <v>85</v>
      </c>
      <c r="B85" s="406"/>
      <c r="C85" s="406"/>
      <c r="D85" s="403">
        <f>M49</f>
        <v>0</v>
      </c>
      <c r="E85" s="404"/>
      <c r="F85" s="33"/>
      <c r="G85" s="29"/>
      <c r="H85" s="29"/>
      <c r="I85" s="29"/>
      <c r="J85" s="29"/>
      <c r="K85" s="29"/>
      <c r="L85" s="29"/>
      <c r="M85" s="27"/>
      <c r="N85" s="27"/>
      <c r="P85" s="103"/>
    </row>
    <row r="86" spans="1:16" s="28" customFormat="1" ht="12" customHeight="1" thickBot="1">
      <c r="A86" s="412" t="s">
        <v>131</v>
      </c>
      <c r="B86" s="413"/>
      <c r="C86" s="413"/>
      <c r="D86" s="410">
        <f>SUM(D84:E85)</f>
        <v>0</v>
      </c>
      <c r="E86" s="411"/>
      <c r="F86" s="33"/>
      <c r="G86" s="29"/>
      <c r="H86" s="29"/>
      <c r="I86" s="29"/>
      <c r="J86" s="29"/>
      <c r="K86" s="29"/>
      <c r="L86" s="29"/>
      <c r="M86" s="27"/>
      <c r="N86" s="27"/>
      <c r="P86" s="103"/>
    </row>
    <row r="87" spans="1:16" s="28" customFormat="1" ht="12" customHeight="1" thickBot="1">
      <c r="A87" s="394"/>
      <c r="B87" s="394"/>
      <c r="C87" s="394"/>
      <c r="D87" s="45"/>
      <c r="E87" s="45"/>
      <c r="F87" s="29"/>
      <c r="G87" s="29"/>
      <c r="H87" s="29"/>
      <c r="I87" s="29"/>
      <c r="J87" s="29"/>
      <c r="K87" s="29"/>
      <c r="L87" s="29"/>
      <c r="M87" s="27"/>
      <c r="N87" s="27"/>
      <c r="P87" s="103"/>
    </row>
    <row r="88" spans="1:16" s="28" customFormat="1" ht="23.25" customHeight="1" thickBot="1">
      <c r="A88" s="427" t="s">
        <v>86</v>
      </c>
      <c r="B88" s="428"/>
      <c r="C88" s="428"/>
      <c r="D88" s="392">
        <f>D83-D86</f>
        <v>0</v>
      </c>
      <c r="E88" s="393"/>
      <c r="F88" s="44"/>
      <c r="G88" s="29"/>
      <c r="H88" s="29"/>
      <c r="I88" s="29"/>
      <c r="J88" s="29"/>
      <c r="K88" s="29"/>
      <c r="L88" s="29"/>
      <c r="M88" s="27"/>
      <c r="N88" s="27"/>
      <c r="P88" s="103"/>
    </row>
    <row r="89" spans="1:16" s="28" customFormat="1" ht="12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 t="s">
        <v>107</v>
      </c>
      <c r="L89" s="29" t="s">
        <v>106</v>
      </c>
      <c r="M89" s="27"/>
      <c r="N89" s="27"/>
      <c r="P89" s="103"/>
    </row>
    <row r="90" spans="1:16">
      <c r="A90" s="29"/>
      <c r="B90" s="29"/>
      <c r="C90" s="29"/>
      <c r="D90" s="29"/>
      <c r="E90" s="29"/>
      <c r="F90" s="29"/>
      <c r="G90" s="29" t="s">
        <v>109</v>
      </c>
      <c r="H90" s="29" t="s">
        <v>110</v>
      </c>
      <c r="I90" s="29" t="s">
        <v>111</v>
      </c>
      <c r="J90" s="29"/>
      <c r="K90" s="33">
        <f>D82</f>
        <v>0</v>
      </c>
      <c r="L90" s="33">
        <f>D84</f>
        <v>0</v>
      </c>
      <c r="M90" s="27"/>
      <c r="N90" s="27"/>
    </row>
    <row r="91" spans="1:16" ht="10.8" thickBot="1">
      <c r="A91" s="416" t="s">
        <v>40</v>
      </c>
      <c r="B91" s="416"/>
      <c r="C91" s="416"/>
      <c r="D91" s="29"/>
      <c r="E91" s="29"/>
      <c r="F91" s="29"/>
      <c r="G91" s="33">
        <f>D81</f>
        <v>0</v>
      </c>
      <c r="H91" s="33">
        <f>D85</f>
        <v>0</v>
      </c>
      <c r="I91" s="33">
        <f>D84</f>
        <v>0</v>
      </c>
      <c r="J91" s="29"/>
      <c r="K91" s="29"/>
      <c r="L91" s="29"/>
      <c r="M91" s="27"/>
      <c r="N91" s="27"/>
    </row>
    <row r="92" spans="1:16">
      <c r="A92" s="362" t="s">
        <v>108</v>
      </c>
      <c r="B92" s="363"/>
      <c r="C92" s="363"/>
      <c r="D92" s="363"/>
      <c r="E92" s="364"/>
      <c r="F92" s="29"/>
      <c r="G92" s="29"/>
      <c r="H92" s="29"/>
      <c r="I92" s="29"/>
      <c r="J92" s="29"/>
      <c r="K92" s="29"/>
      <c r="L92" s="29"/>
      <c r="M92" s="27"/>
      <c r="N92" s="27"/>
    </row>
    <row r="93" spans="1:16">
      <c r="A93" s="61"/>
      <c r="B93" s="29"/>
      <c r="C93" s="29"/>
      <c r="D93" s="29"/>
      <c r="E93" s="62"/>
      <c r="F93" s="29"/>
      <c r="G93" s="29"/>
    </row>
    <row r="94" spans="1:16" ht="12.75" customHeight="1">
      <c r="A94" s="63"/>
      <c r="B94" s="26"/>
      <c r="C94" s="26"/>
      <c r="D94" s="27"/>
      <c r="E94" s="64"/>
      <c r="F94" s="27"/>
      <c r="G94" s="27"/>
    </row>
    <row r="95" spans="1:16" ht="12.75" customHeight="1">
      <c r="A95" s="65"/>
      <c r="B95" s="16"/>
      <c r="C95" s="16"/>
      <c r="D95" s="42"/>
      <c r="E95" s="66"/>
      <c r="F95" s="383"/>
      <c r="G95" s="383"/>
    </row>
    <row r="96" spans="1:16" ht="12" customHeight="1">
      <c r="A96" s="48"/>
      <c r="E96" s="34"/>
    </row>
    <row r="97" spans="1:14">
      <c r="A97" s="48"/>
      <c r="E97" s="34"/>
    </row>
    <row r="98" spans="1:14">
      <c r="A98" s="48"/>
      <c r="E98" s="34"/>
    </row>
    <row r="99" spans="1:14">
      <c r="A99" s="48"/>
      <c r="E99" s="34"/>
    </row>
    <row r="100" spans="1:14">
      <c r="A100" s="48"/>
      <c r="E100" s="34"/>
    </row>
    <row r="101" spans="1:14" ht="12.75" customHeight="1">
      <c r="A101" s="48"/>
      <c r="E101" s="34"/>
    </row>
    <row r="102" spans="1:14" ht="10.8" thickBot="1">
      <c r="A102" s="67"/>
      <c r="B102" s="68"/>
      <c r="C102" s="69"/>
      <c r="D102" s="69"/>
      <c r="E102" s="70"/>
    </row>
    <row r="109" spans="1:14" ht="13.5" customHeight="1" thickBot="1"/>
    <row r="110" spans="1:14">
      <c r="A110" s="365">
        <f ca="1">NOW()</f>
        <v>42845.480958449072</v>
      </c>
      <c r="B110" s="366"/>
      <c r="C110" s="371"/>
      <c r="D110" s="372"/>
      <c r="E110" s="372"/>
      <c r="F110" s="372"/>
      <c r="G110" s="372"/>
      <c r="H110" s="373"/>
      <c r="I110" s="380"/>
      <c r="J110" s="381"/>
      <c r="K110" s="381"/>
      <c r="L110" s="381"/>
      <c r="M110" s="381"/>
      <c r="N110" s="382"/>
    </row>
    <row r="111" spans="1:14">
      <c r="A111" s="367"/>
      <c r="B111" s="368"/>
      <c r="C111" s="374"/>
      <c r="D111" s="375"/>
      <c r="E111" s="375"/>
      <c r="F111" s="375"/>
      <c r="G111" s="375"/>
      <c r="H111" s="376"/>
      <c r="I111" s="356"/>
      <c r="J111" s="357"/>
      <c r="K111" s="357"/>
      <c r="L111" s="357"/>
      <c r="M111" s="357"/>
      <c r="N111" s="358"/>
    </row>
    <row r="112" spans="1:14" ht="10.8" thickBot="1">
      <c r="A112" s="369" t="s">
        <v>47</v>
      </c>
      <c r="B112" s="370"/>
      <c r="C112" s="377" t="s">
        <v>41</v>
      </c>
      <c r="D112" s="378"/>
      <c r="E112" s="378"/>
      <c r="F112" s="378"/>
      <c r="G112" s="378"/>
      <c r="H112" s="379"/>
      <c r="I112" s="359" t="s">
        <v>42</v>
      </c>
      <c r="J112" s="360"/>
      <c r="K112" s="360"/>
      <c r="L112" s="360"/>
      <c r="M112" s="360"/>
      <c r="N112" s="361"/>
    </row>
  </sheetData>
  <protectedRanges>
    <protectedRange sqref="I38:J47 D18:E27 F17:H27 I18:J27 D34 K17:L27 D37:E47 K37:L47" name="Intervalo1"/>
  </protectedRanges>
  <mergeCells count="247">
    <mergeCell ref="B25:C25"/>
    <mergeCell ref="D25:E25"/>
    <mergeCell ref="M46:N46"/>
    <mergeCell ref="M47:N47"/>
    <mergeCell ref="M49:N49"/>
    <mergeCell ref="I41:J41"/>
    <mergeCell ref="I44:J44"/>
    <mergeCell ref="I43:J43"/>
    <mergeCell ref="I42:J42"/>
    <mergeCell ref="M43:N43"/>
    <mergeCell ref="K42:L42"/>
    <mergeCell ref="K43:L43"/>
    <mergeCell ref="K47:L47"/>
    <mergeCell ref="K46:L46"/>
    <mergeCell ref="K44:L44"/>
    <mergeCell ref="I46:J46"/>
    <mergeCell ref="I47:J47"/>
    <mergeCell ref="I49:J49"/>
    <mergeCell ref="K49:L49"/>
    <mergeCell ref="M44:N44"/>
    <mergeCell ref="I45:J45"/>
    <mergeCell ref="K45:L45"/>
    <mergeCell ref="M45:N45"/>
    <mergeCell ref="K38:L38"/>
    <mergeCell ref="M37:N37"/>
    <mergeCell ref="K36:L36"/>
    <mergeCell ref="K37:L37"/>
    <mergeCell ref="M38:N38"/>
    <mergeCell ref="M40:N40"/>
    <mergeCell ref="M42:N42"/>
    <mergeCell ref="K39:L39"/>
    <mergeCell ref="M39:N39"/>
    <mergeCell ref="K41:L41"/>
    <mergeCell ref="K40:L40"/>
    <mergeCell ref="M41:N41"/>
    <mergeCell ref="G77:H77"/>
    <mergeCell ref="B73:C73"/>
    <mergeCell ref="A76:C76"/>
    <mergeCell ref="F64:F74"/>
    <mergeCell ref="B74:C74"/>
    <mergeCell ref="B70:C70"/>
    <mergeCell ref="B69:C69"/>
    <mergeCell ref="B68:C68"/>
    <mergeCell ref="B71:C71"/>
    <mergeCell ref="A77:C77"/>
    <mergeCell ref="D77:F77"/>
    <mergeCell ref="B72:C72"/>
    <mergeCell ref="C56:H56"/>
    <mergeCell ref="I56:N56"/>
    <mergeCell ref="C57:H57"/>
    <mergeCell ref="I57:N57"/>
    <mergeCell ref="L62:L63"/>
    <mergeCell ref="M62:N62"/>
    <mergeCell ref="B67:C67"/>
    <mergeCell ref="B66:C66"/>
    <mergeCell ref="B65:C65"/>
    <mergeCell ref="B64:C64"/>
    <mergeCell ref="B63:C63"/>
    <mergeCell ref="D62:F62"/>
    <mergeCell ref="G62:H62"/>
    <mergeCell ref="I62:K62"/>
    <mergeCell ref="A62:C62"/>
    <mergeCell ref="A57:B57"/>
    <mergeCell ref="A55:B56"/>
    <mergeCell ref="B40:C40"/>
    <mergeCell ref="D42:E42"/>
    <mergeCell ref="D46:E46"/>
    <mergeCell ref="D41:E41"/>
    <mergeCell ref="D43:E43"/>
    <mergeCell ref="D44:E44"/>
    <mergeCell ref="B42:C42"/>
    <mergeCell ref="C55:H55"/>
    <mergeCell ref="A51:E51"/>
    <mergeCell ref="G50:N50"/>
    <mergeCell ref="B45:C45"/>
    <mergeCell ref="D45:E45"/>
    <mergeCell ref="B41:C41"/>
    <mergeCell ref="B43:C43"/>
    <mergeCell ref="B44:C44"/>
    <mergeCell ref="A50:C50"/>
    <mergeCell ref="A49:C49"/>
    <mergeCell ref="D49:E49"/>
    <mergeCell ref="D47:E47"/>
    <mergeCell ref="B48:C48"/>
    <mergeCell ref="B47:C47"/>
    <mergeCell ref="B46:C46"/>
    <mergeCell ref="I55:N55"/>
    <mergeCell ref="D39:E39"/>
    <mergeCell ref="D38:E38"/>
    <mergeCell ref="D40:E40"/>
    <mergeCell ref="I21:J21"/>
    <mergeCell ref="I22:J22"/>
    <mergeCell ref="D35:E36"/>
    <mergeCell ref="D37:E37"/>
    <mergeCell ref="D34:E34"/>
    <mergeCell ref="G35:H35"/>
    <mergeCell ref="D29:E29"/>
    <mergeCell ref="I37:J37"/>
    <mergeCell ref="I40:J40"/>
    <mergeCell ref="I38:J38"/>
    <mergeCell ref="I39:J39"/>
    <mergeCell ref="D24:E24"/>
    <mergeCell ref="M21:N21"/>
    <mergeCell ref="M24:N24"/>
    <mergeCell ref="F29:G29"/>
    <mergeCell ref="I36:J36"/>
    <mergeCell ref="I35:L35"/>
    <mergeCell ref="K19:L19"/>
    <mergeCell ref="K23:L23"/>
    <mergeCell ref="I29:L29"/>
    <mergeCell ref="K28:L28"/>
    <mergeCell ref="I28:J28"/>
    <mergeCell ref="K27:L27"/>
    <mergeCell ref="I30:L30"/>
    <mergeCell ref="M35:N36"/>
    <mergeCell ref="K25:L25"/>
    <mergeCell ref="M25:N25"/>
    <mergeCell ref="F24:G24"/>
    <mergeCell ref="B20:C20"/>
    <mergeCell ref="B21:C21"/>
    <mergeCell ref="B22:C22"/>
    <mergeCell ref="I23:J23"/>
    <mergeCell ref="D22:E22"/>
    <mergeCell ref="I17:J17"/>
    <mergeCell ref="I18:J18"/>
    <mergeCell ref="I19:J19"/>
    <mergeCell ref="K17:L17"/>
    <mergeCell ref="K18:L18"/>
    <mergeCell ref="D23:E23"/>
    <mergeCell ref="F17:G17"/>
    <mergeCell ref="F18:G18"/>
    <mergeCell ref="F19:G19"/>
    <mergeCell ref="F20:G20"/>
    <mergeCell ref="F21:G21"/>
    <mergeCell ref="F22:G22"/>
    <mergeCell ref="F23:G23"/>
    <mergeCell ref="A35:C35"/>
    <mergeCell ref="A29:C29"/>
    <mergeCell ref="B28:C28"/>
    <mergeCell ref="B38:C38"/>
    <mergeCell ref="A4:H4"/>
    <mergeCell ref="M4:N4"/>
    <mergeCell ref="A1:D3"/>
    <mergeCell ref="B18:C18"/>
    <mergeCell ref="B17:C17"/>
    <mergeCell ref="A8:C8"/>
    <mergeCell ref="D8:H8"/>
    <mergeCell ref="A9:G9"/>
    <mergeCell ref="A15:C15"/>
    <mergeCell ref="B16:C16"/>
    <mergeCell ref="I8:J8"/>
    <mergeCell ref="A5:H7"/>
    <mergeCell ref="A10:G10"/>
    <mergeCell ref="B19:C19"/>
    <mergeCell ref="D15:H15"/>
    <mergeCell ref="I16:J16"/>
    <mergeCell ref="I15:L15"/>
    <mergeCell ref="K16:L16"/>
    <mergeCell ref="D16:E16"/>
    <mergeCell ref="F16:G16"/>
    <mergeCell ref="A91:C91"/>
    <mergeCell ref="A13:N13"/>
    <mergeCell ref="B26:C26"/>
    <mergeCell ref="M26:N26"/>
    <mergeCell ref="B24:C24"/>
    <mergeCell ref="M15:N16"/>
    <mergeCell ref="B23:C23"/>
    <mergeCell ref="I20:J20"/>
    <mergeCell ref="D50:E50"/>
    <mergeCell ref="A88:C88"/>
    <mergeCell ref="D26:E26"/>
    <mergeCell ref="I24:J24"/>
    <mergeCell ref="I26:J26"/>
    <mergeCell ref="D27:E27"/>
    <mergeCell ref="F26:G26"/>
    <mergeCell ref="F27:G27"/>
    <mergeCell ref="I27:J27"/>
    <mergeCell ref="F25:G25"/>
    <mergeCell ref="I25:J25"/>
    <mergeCell ref="B39:C39"/>
    <mergeCell ref="B27:C27"/>
    <mergeCell ref="B36:C36"/>
    <mergeCell ref="B37:C37"/>
    <mergeCell ref="A34:C34"/>
    <mergeCell ref="D88:E88"/>
    <mergeCell ref="A87:C87"/>
    <mergeCell ref="A81:C81"/>
    <mergeCell ref="A82:C82"/>
    <mergeCell ref="D83:E83"/>
    <mergeCell ref="D81:E81"/>
    <mergeCell ref="D82:E82"/>
    <mergeCell ref="D85:E85"/>
    <mergeCell ref="A85:C85"/>
    <mergeCell ref="A83:C83"/>
    <mergeCell ref="D86:E86"/>
    <mergeCell ref="A86:C86"/>
    <mergeCell ref="D84:E84"/>
    <mergeCell ref="A84:C84"/>
    <mergeCell ref="H10:N10"/>
    <mergeCell ref="K8:N8"/>
    <mergeCell ref="E1:K1"/>
    <mergeCell ref="E2:K3"/>
    <mergeCell ref="L1:N3"/>
    <mergeCell ref="M5:N5"/>
    <mergeCell ref="I5:L5"/>
    <mergeCell ref="I4:L4"/>
    <mergeCell ref="I7:J7"/>
    <mergeCell ref="I6:J6"/>
    <mergeCell ref="K6:L6"/>
    <mergeCell ref="K7:L7"/>
    <mergeCell ref="M6:N6"/>
    <mergeCell ref="M7:N7"/>
    <mergeCell ref="H9:N9"/>
    <mergeCell ref="I111:N111"/>
    <mergeCell ref="I112:N112"/>
    <mergeCell ref="A92:E92"/>
    <mergeCell ref="A110:B111"/>
    <mergeCell ref="A112:B112"/>
    <mergeCell ref="C110:H110"/>
    <mergeCell ref="C111:H111"/>
    <mergeCell ref="C112:H112"/>
    <mergeCell ref="I110:N110"/>
    <mergeCell ref="F95:G95"/>
    <mergeCell ref="G83:N83"/>
    <mergeCell ref="L76:L77"/>
    <mergeCell ref="M76:M77"/>
    <mergeCell ref="N76:N77"/>
    <mergeCell ref="I77:K77"/>
    <mergeCell ref="D17:E17"/>
    <mergeCell ref="D18:E18"/>
    <mergeCell ref="D19:E19"/>
    <mergeCell ref="D20:E20"/>
    <mergeCell ref="D21:E21"/>
    <mergeCell ref="M27:N27"/>
    <mergeCell ref="K20:L20"/>
    <mergeCell ref="K21:L21"/>
    <mergeCell ref="K22:L22"/>
    <mergeCell ref="K24:L24"/>
    <mergeCell ref="K26:L26"/>
    <mergeCell ref="M23:N23"/>
    <mergeCell ref="M18:N18"/>
    <mergeCell ref="M22:N22"/>
    <mergeCell ref="M19:N19"/>
    <mergeCell ref="M20:N20"/>
    <mergeCell ref="M29:N29"/>
    <mergeCell ref="M28:N28"/>
    <mergeCell ref="M17:N17"/>
  </mergeCells>
  <phoneticPr fontId="2" type="noConversion"/>
  <conditionalFormatting sqref="E64:G77 H61 F78:F79 F61 D61 D29:H29 D49:E50 M17:N29 M37:M47 D64:D79 H64:H79">
    <cfRule type="cellIs" dxfId="20" priority="1" stopIfTrue="1" operator="equal">
      <formula>0</formula>
    </cfRule>
  </conditionalFormatting>
  <conditionalFormatting sqref="D88:E88">
    <cfRule type="cellIs" dxfId="19" priority="2" stopIfTrue="1" operator="equal">
      <formula>0</formula>
    </cfRule>
    <cfRule type="cellIs" dxfId="18" priority="3" stopIfTrue="1" operator="greaterThan">
      <formula>0</formula>
    </cfRule>
    <cfRule type="cellIs" dxfId="17" priority="4" stopIfTrue="1" operator="lessThan">
      <formula>0</formula>
    </cfRule>
  </conditionalFormatting>
  <conditionalFormatting sqref="I61:J61 I78:J79">
    <cfRule type="cellIs" dxfId="16" priority="5" stopIfTrue="1" operator="greaterThan">
      <formula>1</formula>
    </cfRule>
    <cfRule type="cellIs" dxfId="15" priority="6" stopIfTrue="1" operator="lessThan">
      <formula>1</formula>
    </cfRule>
    <cfRule type="cellIs" dxfId="14" priority="7" stopIfTrue="1" operator="equal">
      <formula>1</formula>
    </cfRule>
  </conditionalFormatting>
  <conditionalFormatting sqref="I64:K77">
    <cfRule type="cellIs" dxfId="13" priority="8" stopIfTrue="1" operator="equal">
      <formula>0</formula>
    </cfRule>
  </conditionalFormatting>
  <conditionalFormatting sqref="M64:N77">
    <cfRule type="cellIs" dxfId="12" priority="9" stopIfTrue="1" operator="equal">
      <formula>0</formula>
    </cfRule>
    <cfRule type="cellIs" dxfId="11" priority="10" stopIfTrue="1" operator="greaterThanOrEqual">
      <formula>1</formula>
    </cfRule>
    <cfRule type="cellIs" dxfId="10" priority="11" stopIfTrue="1" operator="lessThan">
      <formula>1</formula>
    </cfRule>
  </conditionalFormatting>
  <conditionalFormatting sqref="I29:L29 I49:N49">
    <cfRule type="cellIs" dxfId="9" priority="12" stopIfTrue="1" operator="equal">
      <formula>0</formula>
    </cfRule>
    <cfRule type="cellIs" dxfId="8" priority="13" stopIfTrue="1" operator="greaterThan">
      <formula>0</formula>
    </cfRule>
    <cfRule type="cellIs" dxfId="7" priority="14" stopIfTrue="1" operator="lessThan">
      <formula>0</formula>
    </cfRule>
  </conditionalFormatting>
  <conditionalFormatting sqref="I30:L30">
    <cfRule type="cellIs" dxfId="6" priority="15" stopIfTrue="1" operator="equal">
      <formula>"Obs: DEBITE o valor acima em outra(s) rubrica(s)"</formula>
    </cfRule>
    <cfRule type="cellIs" dxfId="5" priority="16" stopIfTrue="1" operator="equal">
      <formula>"Obs: CREDITE o valor acima em outra(s) rubrica(s)"</formula>
    </cfRule>
  </conditionalFormatting>
  <conditionalFormatting sqref="A5:H7 A10:N10 K7:N8 I7:J7 I5:N5">
    <cfRule type="cellIs" dxfId="4" priority="17" stopIfTrue="1" operator="equal">
      <formula>0</formula>
    </cfRule>
  </conditionalFormatting>
  <conditionalFormatting sqref="L64:L77">
    <cfRule type="cellIs" dxfId="3" priority="18" stopIfTrue="1" operator="greaterThan">
      <formula>0</formula>
    </cfRule>
    <cfRule type="cellIs" dxfId="2" priority="19" stopIfTrue="1" operator="lessThan">
      <formula>0</formula>
    </cfRule>
  </conditionalFormatting>
  <dataValidations count="1">
    <dataValidation type="decimal" allowBlank="1" showInputMessage="1" showErrorMessage="1" errorTitle="ERRO" error="Preencha somente com números. Exemplo: para &quot;R$ 10.500,23&quot; digite apenas &quot;10500,23&quot; (use vírgula como separador de centavos)." sqref="D34:E34 D17:D27 H17:L27 D37:E47 F17:F27 I37:L47">
      <formula1>-1E+29</formula1>
      <formula2>1E+30</formula2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8" fitToHeight="2" orientation="landscape" horizontalDpi="4294967293" verticalDpi="300" r:id="rId1"/>
  <headerFooter alignWithMargins="0">
    <oddFooter>&amp;C&amp;"Arial,Negrito"&amp;8Relatório de Execução Financeira&amp;R&amp;"Arial,Negrito"&amp;9Página &amp;P de &amp;N</oddFooter>
  </headerFooter>
  <rowBreaks count="1" manualBreakCount="1">
    <brk id="58" max="1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Normal="85" workbookViewId="0">
      <selection activeCell="L1" sqref="L1:N3"/>
    </sheetView>
  </sheetViews>
  <sheetFormatPr defaultColWidth="9.109375" defaultRowHeight="13.2"/>
  <cols>
    <col min="1" max="1" width="13.33203125" style="53" customWidth="1"/>
    <col min="2" max="2" width="10" style="53" customWidth="1"/>
    <col min="3" max="3" width="13.33203125" style="53" customWidth="1"/>
    <col min="4" max="4" width="14.44140625" style="53" customWidth="1"/>
    <col min="5" max="5" width="7.6640625" style="53" customWidth="1"/>
    <col min="6" max="6" width="7" style="53" customWidth="1"/>
    <col min="7" max="7" width="11.33203125" style="53" customWidth="1"/>
    <col min="8" max="8" width="18.5546875" style="53" customWidth="1"/>
    <col min="9" max="9" width="15.33203125" style="53" customWidth="1"/>
    <col min="10" max="10" width="12.33203125" style="53" customWidth="1"/>
    <col min="11" max="12" width="9.44140625" style="53" customWidth="1"/>
    <col min="13" max="13" width="8.6640625" style="53" customWidth="1"/>
    <col min="14" max="14" width="10.109375" style="53" customWidth="1"/>
    <col min="15" max="16384" width="9.109375" style="53"/>
  </cols>
  <sheetData>
    <row r="1" spans="1:14" s="71" customFormat="1" ht="25.5" customHeight="1">
      <c r="A1" s="288"/>
      <c r="B1" s="289"/>
      <c r="C1" s="289"/>
      <c r="D1" s="290"/>
      <c r="E1" s="306" t="s">
        <v>65</v>
      </c>
      <c r="F1" s="307"/>
      <c r="G1" s="307"/>
      <c r="H1" s="307"/>
      <c r="I1" s="307"/>
      <c r="J1" s="307"/>
      <c r="K1" s="307"/>
      <c r="L1" s="297" t="s">
        <v>153</v>
      </c>
      <c r="M1" s="298"/>
      <c r="N1" s="299"/>
    </row>
    <row r="2" spans="1:14" s="71" customFormat="1" ht="11.25" customHeight="1">
      <c r="A2" s="291"/>
      <c r="B2" s="292"/>
      <c r="C2" s="292"/>
      <c r="D2" s="293"/>
      <c r="E2" s="309" t="s">
        <v>112</v>
      </c>
      <c r="F2" s="573"/>
      <c r="G2" s="573"/>
      <c r="H2" s="573"/>
      <c r="I2" s="573"/>
      <c r="J2" s="573"/>
      <c r="K2" s="574"/>
      <c r="L2" s="300"/>
      <c r="M2" s="301"/>
      <c r="N2" s="302"/>
    </row>
    <row r="3" spans="1:14" s="71" customFormat="1" ht="12" customHeight="1" thickBot="1">
      <c r="A3" s="294"/>
      <c r="B3" s="295"/>
      <c r="C3" s="295"/>
      <c r="D3" s="296"/>
      <c r="E3" s="575"/>
      <c r="F3" s="576"/>
      <c r="G3" s="576"/>
      <c r="H3" s="576"/>
      <c r="I3" s="576"/>
      <c r="J3" s="576"/>
      <c r="K3" s="577"/>
      <c r="L3" s="303"/>
      <c r="M3" s="304"/>
      <c r="N3" s="305"/>
    </row>
    <row r="4" spans="1:14" s="71" customFormat="1" ht="12" customHeight="1">
      <c r="A4" s="200" t="s">
        <v>6</v>
      </c>
      <c r="B4" s="201"/>
      <c r="C4" s="201"/>
      <c r="D4" s="201"/>
      <c r="E4" s="201"/>
      <c r="F4" s="201"/>
      <c r="G4" s="201"/>
      <c r="H4" s="201"/>
      <c r="I4" s="198" t="s">
        <v>7</v>
      </c>
      <c r="J4" s="202"/>
      <c r="K4" s="202"/>
      <c r="L4" s="199"/>
      <c r="M4" s="198" t="s">
        <v>10</v>
      </c>
      <c r="N4" s="199"/>
    </row>
    <row r="5" spans="1:14" s="71" customFormat="1" ht="15.75" customHeight="1" thickBot="1">
      <c r="A5" s="254"/>
      <c r="B5" s="578"/>
      <c r="C5" s="578"/>
      <c r="D5" s="578"/>
      <c r="E5" s="578"/>
      <c r="F5" s="578"/>
      <c r="G5" s="578"/>
      <c r="H5" s="578"/>
      <c r="I5" s="317">
        <f>'Intruções de Preenchimento'!D22</f>
        <v>0</v>
      </c>
      <c r="J5" s="318"/>
      <c r="K5" s="318"/>
      <c r="L5" s="319"/>
      <c r="M5" s="315">
        <f>'Intruções de Preenchimento'!D23</f>
        <v>2014</v>
      </c>
      <c r="N5" s="316"/>
    </row>
    <row r="6" spans="1:14" s="71" customFormat="1" ht="12" customHeight="1">
      <c r="A6" s="579"/>
      <c r="B6" s="578"/>
      <c r="C6" s="578"/>
      <c r="D6" s="578"/>
      <c r="E6" s="578"/>
      <c r="F6" s="578"/>
      <c r="G6" s="578"/>
      <c r="H6" s="578"/>
      <c r="I6" s="219" t="s">
        <v>50</v>
      </c>
      <c r="J6" s="231"/>
      <c r="K6" s="219" t="s">
        <v>8</v>
      </c>
      <c r="L6" s="220"/>
      <c r="M6" s="219" t="s">
        <v>9</v>
      </c>
      <c r="N6" s="220"/>
    </row>
    <row r="7" spans="1:14" s="71" customFormat="1" ht="15.75" customHeight="1" thickBot="1">
      <c r="A7" s="580"/>
      <c r="B7" s="581"/>
      <c r="C7" s="581"/>
      <c r="D7" s="581"/>
      <c r="E7" s="581"/>
      <c r="F7" s="581"/>
      <c r="G7" s="581"/>
      <c r="H7" s="581"/>
      <c r="I7" s="317" t="str">
        <f>'Intruções de Preenchimento'!D24</f>
        <v>87.572.079/0001-03</v>
      </c>
      <c r="J7" s="318"/>
      <c r="K7" s="320">
        <f>'Intruções de Preenchimento'!D20</f>
        <v>0</v>
      </c>
      <c r="L7" s="319"/>
      <c r="M7" s="315" t="str">
        <f>'Intruções de Preenchimento'!D25</f>
        <v>RS</v>
      </c>
      <c r="N7" s="316"/>
    </row>
    <row r="8" spans="1:14" s="72" customFormat="1" ht="15.75" customHeight="1" thickBot="1">
      <c r="A8" s="214" t="s">
        <v>75</v>
      </c>
      <c r="B8" s="215"/>
      <c r="C8" s="216"/>
      <c r="D8" s="332"/>
      <c r="E8" s="333"/>
      <c r="F8" s="333"/>
      <c r="G8" s="333"/>
      <c r="H8" s="334"/>
      <c r="I8" s="214" t="s">
        <v>51</v>
      </c>
      <c r="J8" s="215"/>
      <c r="K8" s="267"/>
      <c r="L8" s="267"/>
      <c r="M8" s="267"/>
      <c r="N8" s="268"/>
    </row>
    <row r="9" spans="1:14" s="72" customFormat="1" ht="12" customHeight="1">
      <c r="A9" s="219" t="s">
        <v>11</v>
      </c>
      <c r="B9" s="231"/>
      <c r="C9" s="231"/>
      <c r="D9" s="231"/>
      <c r="E9" s="231"/>
      <c r="F9" s="231"/>
      <c r="G9" s="220"/>
      <c r="H9" s="219" t="s">
        <v>12</v>
      </c>
      <c r="I9" s="231"/>
      <c r="J9" s="231"/>
      <c r="K9" s="231"/>
      <c r="L9" s="231"/>
      <c r="M9" s="231"/>
      <c r="N9" s="220"/>
    </row>
    <row r="10" spans="1:14" s="72" customFormat="1" ht="15.75" customHeight="1" thickBot="1">
      <c r="A10" s="317">
        <f>'Intruções de Preenchimento'!D27</f>
        <v>0</v>
      </c>
      <c r="B10" s="318"/>
      <c r="C10" s="318"/>
      <c r="D10" s="318"/>
      <c r="E10" s="318"/>
      <c r="F10" s="318"/>
      <c r="G10" s="319"/>
      <c r="H10" s="317">
        <f>'Intruções de Preenchimento'!D28</f>
        <v>0</v>
      </c>
      <c r="I10" s="318"/>
      <c r="J10" s="318"/>
      <c r="K10" s="318"/>
      <c r="L10" s="318"/>
      <c r="M10" s="318"/>
      <c r="N10" s="319"/>
    </row>
    <row r="12" spans="1:14" ht="15.6">
      <c r="A12" s="572" t="s">
        <v>114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</row>
    <row r="13" spans="1:14" ht="13.8" thickBot="1"/>
    <row r="14" spans="1:14" ht="13.8" thickBot="1">
      <c r="A14" s="560" t="s">
        <v>113</v>
      </c>
      <c r="B14" s="561"/>
      <c r="C14" s="56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250.5" customHeight="1" thickBot="1">
      <c r="A15" s="569"/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1"/>
    </row>
    <row r="16" spans="1:14" ht="13.8" thickBot="1"/>
    <row r="17" spans="1:14" ht="13.8" thickBot="1">
      <c r="A17" s="560" t="s">
        <v>115</v>
      </c>
      <c r="B17" s="561"/>
      <c r="C17" s="562"/>
    </row>
    <row r="18" spans="1:14" ht="250.5" customHeight="1" thickBot="1">
      <c r="A18" s="547"/>
      <c r="B18" s="548"/>
      <c r="C18" s="548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50"/>
    </row>
    <row r="19" spans="1:14" ht="13.8" thickBot="1"/>
    <row r="20" spans="1:14" ht="13.8" thickBot="1">
      <c r="A20" s="560" t="s">
        <v>116</v>
      </c>
      <c r="B20" s="561"/>
      <c r="C20" s="562"/>
    </row>
    <row r="21" spans="1:14" ht="250.5" customHeight="1" thickBot="1">
      <c r="A21" s="547"/>
      <c r="B21" s="548"/>
      <c r="C21" s="548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50"/>
    </row>
    <row r="23" spans="1:14" ht="13.8" thickBot="1"/>
    <row r="24" spans="1:14">
      <c r="A24" s="365">
        <f ca="1">NOW()</f>
        <v>42845.480958449072</v>
      </c>
      <c r="B24" s="557"/>
      <c r="C24" s="551"/>
      <c r="D24" s="552"/>
      <c r="E24" s="552"/>
      <c r="F24" s="552"/>
      <c r="G24" s="552"/>
      <c r="H24" s="553"/>
      <c r="I24" s="554"/>
      <c r="J24" s="555"/>
      <c r="K24" s="555"/>
      <c r="L24" s="555"/>
      <c r="M24" s="555"/>
      <c r="N24" s="556"/>
    </row>
    <row r="25" spans="1:14">
      <c r="A25" s="558"/>
      <c r="B25" s="559"/>
      <c r="C25" s="563"/>
      <c r="D25" s="564"/>
      <c r="E25" s="564"/>
      <c r="F25" s="564"/>
      <c r="G25" s="564"/>
      <c r="H25" s="565"/>
      <c r="I25" s="566"/>
      <c r="J25" s="567"/>
      <c r="K25" s="567"/>
      <c r="L25" s="567"/>
      <c r="M25" s="567"/>
      <c r="N25" s="568"/>
    </row>
    <row r="26" spans="1:14" ht="13.8" thickBot="1">
      <c r="A26" s="369" t="s">
        <v>47</v>
      </c>
      <c r="B26" s="370"/>
      <c r="C26" s="377" t="s">
        <v>41</v>
      </c>
      <c r="D26" s="378"/>
      <c r="E26" s="378"/>
      <c r="F26" s="378"/>
      <c r="G26" s="378"/>
      <c r="H26" s="379"/>
      <c r="I26" s="359" t="s">
        <v>42</v>
      </c>
      <c r="J26" s="360"/>
      <c r="K26" s="360"/>
      <c r="L26" s="360"/>
      <c r="M26" s="360"/>
      <c r="N26" s="361"/>
    </row>
  </sheetData>
  <sheetProtection formatCells="0" formatRows="0" insertRows="0" deleteRows="0"/>
  <protectedRanges>
    <protectedRange sqref="A15 A18 A21 C25 I25" name="Intervalo1"/>
  </protectedRanges>
  <mergeCells count="39">
    <mergeCell ref="E1:K1"/>
    <mergeCell ref="E2:K3"/>
    <mergeCell ref="A17:C17"/>
    <mergeCell ref="K8:N8"/>
    <mergeCell ref="A4:H4"/>
    <mergeCell ref="I4:L4"/>
    <mergeCell ref="M4:N4"/>
    <mergeCell ref="A5:H7"/>
    <mergeCell ref="I5:L5"/>
    <mergeCell ref="A1:D3"/>
    <mergeCell ref="L1:N3"/>
    <mergeCell ref="A14:C14"/>
    <mergeCell ref="K7:L7"/>
    <mergeCell ref="M7:N7"/>
    <mergeCell ref="A8:C8"/>
    <mergeCell ref="D8:H8"/>
    <mergeCell ref="A26:B26"/>
    <mergeCell ref="C26:H26"/>
    <mergeCell ref="I26:N26"/>
    <mergeCell ref="A9:G9"/>
    <mergeCell ref="H9:N9"/>
    <mergeCell ref="A10:G10"/>
    <mergeCell ref="A18:N18"/>
    <mergeCell ref="A21:N21"/>
    <mergeCell ref="C24:H24"/>
    <mergeCell ref="I24:N24"/>
    <mergeCell ref="A24:B25"/>
    <mergeCell ref="A20:C20"/>
    <mergeCell ref="C25:H25"/>
    <mergeCell ref="I25:N25"/>
    <mergeCell ref="A15:N15"/>
    <mergeCell ref="A12:N12"/>
    <mergeCell ref="I8:J8"/>
    <mergeCell ref="H10:N10"/>
    <mergeCell ref="M5:N5"/>
    <mergeCell ref="I6:J6"/>
    <mergeCell ref="K6:L6"/>
    <mergeCell ref="M6:N6"/>
    <mergeCell ref="I7:J7"/>
  </mergeCells>
  <phoneticPr fontId="2" type="noConversion"/>
  <conditionalFormatting sqref="A5:H7 A10:N10 K7:N8 I5:N5 I7:J7">
    <cfRule type="cellIs" dxfId="1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paperSize="9" scale="57" orientation="portrait" horizontalDpi="4294967295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59"/>
  <sheetViews>
    <sheetView tabSelected="1" workbookViewId="0">
      <selection activeCell="L1" sqref="L1:N3"/>
    </sheetView>
  </sheetViews>
  <sheetFormatPr defaultColWidth="9.109375" defaultRowHeight="13.2"/>
  <cols>
    <col min="1" max="1" width="9" style="53" customWidth="1"/>
    <col min="2" max="2" width="11.6640625" style="53" customWidth="1"/>
    <col min="3" max="3" width="12.109375" style="53" customWidth="1"/>
    <col min="4" max="4" width="14.44140625" style="53" customWidth="1"/>
    <col min="5" max="5" width="9" style="53" customWidth="1"/>
    <col min="6" max="6" width="7" style="53" customWidth="1"/>
    <col min="7" max="7" width="21.33203125" style="53" customWidth="1"/>
    <col min="8" max="8" width="19.44140625" style="53" customWidth="1"/>
    <col min="9" max="9" width="16.6640625" style="53" customWidth="1"/>
    <col min="10" max="10" width="10.88671875" style="53" customWidth="1"/>
    <col min="11" max="12" width="9.44140625" style="53" customWidth="1"/>
    <col min="13" max="13" width="8.6640625" style="53" customWidth="1"/>
    <col min="14" max="14" width="10.109375" style="53" customWidth="1"/>
    <col min="15" max="16384" width="9.109375" style="53"/>
  </cols>
  <sheetData>
    <row r="1" spans="1:14" s="71" customFormat="1" ht="25.5" customHeight="1">
      <c r="A1" s="288"/>
      <c r="B1" s="289"/>
      <c r="C1" s="289"/>
      <c r="D1" s="290"/>
      <c r="E1" s="306" t="s">
        <v>65</v>
      </c>
      <c r="F1" s="307"/>
      <c r="G1" s="307"/>
      <c r="H1" s="307"/>
      <c r="I1" s="307"/>
      <c r="J1" s="307"/>
      <c r="K1" s="308"/>
      <c r="L1" s="297" t="s">
        <v>152</v>
      </c>
      <c r="M1" s="298"/>
      <c r="N1" s="299"/>
    </row>
    <row r="2" spans="1:14" s="71" customFormat="1" ht="11.25" customHeight="1">
      <c r="A2" s="291"/>
      <c r="B2" s="292"/>
      <c r="C2" s="292"/>
      <c r="D2" s="293"/>
      <c r="E2" s="309" t="s">
        <v>117</v>
      </c>
      <c r="F2" s="573"/>
      <c r="G2" s="573"/>
      <c r="H2" s="573"/>
      <c r="I2" s="573"/>
      <c r="J2" s="573"/>
      <c r="K2" s="574"/>
      <c r="L2" s="300"/>
      <c r="M2" s="301"/>
      <c r="N2" s="302"/>
    </row>
    <row r="3" spans="1:14" s="71" customFormat="1" ht="12" customHeight="1" thickBot="1">
      <c r="A3" s="294"/>
      <c r="B3" s="295"/>
      <c r="C3" s="295"/>
      <c r="D3" s="296"/>
      <c r="E3" s="575"/>
      <c r="F3" s="576"/>
      <c r="G3" s="576"/>
      <c r="H3" s="576"/>
      <c r="I3" s="576"/>
      <c r="J3" s="576"/>
      <c r="K3" s="577"/>
      <c r="L3" s="303"/>
      <c r="M3" s="304"/>
      <c r="N3" s="305"/>
    </row>
    <row r="4" spans="1:14" s="71" customFormat="1" ht="12" customHeight="1">
      <c r="A4" s="200" t="s">
        <v>6</v>
      </c>
      <c r="B4" s="201"/>
      <c r="C4" s="201"/>
      <c r="D4" s="201"/>
      <c r="E4" s="201"/>
      <c r="F4" s="201"/>
      <c r="G4" s="201"/>
      <c r="H4" s="201"/>
      <c r="I4" s="198" t="s">
        <v>7</v>
      </c>
      <c r="J4" s="202"/>
      <c r="K4" s="202"/>
      <c r="L4" s="199"/>
      <c r="M4" s="198" t="s">
        <v>10</v>
      </c>
      <c r="N4" s="199"/>
    </row>
    <row r="5" spans="1:14" s="71" customFormat="1" ht="15.75" customHeight="1" thickBot="1">
      <c r="A5" s="254"/>
      <c r="B5" s="578"/>
      <c r="C5" s="578"/>
      <c r="D5" s="578"/>
      <c r="E5" s="578"/>
      <c r="F5" s="578"/>
      <c r="G5" s="578"/>
      <c r="H5" s="578"/>
      <c r="I5" s="317">
        <f>'Intruções de Preenchimento'!D22</f>
        <v>0</v>
      </c>
      <c r="J5" s="318"/>
      <c r="K5" s="318"/>
      <c r="L5" s="319"/>
      <c r="M5" s="315">
        <f>'Intruções de Preenchimento'!D23</f>
        <v>2014</v>
      </c>
      <c r="N5" s="316"/>
    </row>
    <row r="6" spans="1:14" s="71" customFormat="1" ht="12" customHeight="1">
      <c r="A6" s="579"/>
      <c r="B6" s="578"/>
      <c r="C6" s="578"/>
      <c r="D6" s="578"/>
      <c r="E6" s="578"/>
      <c r="F6" s="578"/>
      <c r="G6" s="578"/>
      <c r="H6" s="578"/>
      <c r="I6" s="219" t="s">
        <v>50</v>
      </c>
      <c r="J6" s="231"/>
      <c r="K6" s="219" t="s">
        <v>8</v>
      </c>
      <c r="L6" s="220"/>
      <c r="M6" s="219" t="s">
        <v>9</v>
      </c>
      <c r="N6" s="220"/>
    </row>
    <row r="7" spans="1:14" s="71" customFormat="1" ht="15.75" customHeight="1" thickBot="1">
      <c r="A7" s="580"/>
      <c r="B7" s="581"/>
      <c r="C7" s="581"/>
      <c r="D7" s="581"/>
      <c r="E7" s="581"/>
      <c r="F7" s="581"/>
      <c r="G7" s="581"/>
      <c r="H7" s="581"/>
      <c r="I7" s="317" t="str">
        <f>'Intruções de Preenchimento'!D24</f>
        <v>87.572.079/0001-03</v>
      </c>
      <c r="J7" s="318"/>
      <c r="K7" s="320">
        <f>'Intruções de Preenchimento'!D20</f>
        <v>0</v>
      </c>
      <c r="L7" s="319"/>
      <c r="M7" s="315" t="str">
        <f>'Intruções de Preenchimento'!D25</f>
        <v>RS</v>
      </c>
      <c r="N7" s="316"/>
    </row>
    <row r="8" spans="1:14" s="72" customFormat="1" ht="15.75" customHeight="1" thickBot="1">
      <c r="A8" s="214" t="s">
        <v>75</v>
      </c>
      <c r="B8" s="215"/>
      <c r="C8" s="216"/>
      <c r="D8" s="332"/>
      <c r="E8" s="333"/>
      <c r="F8" s="333"/>
      <c r="G8" s="333"/>
      <c r="H8" s="334"/>
      <c r="I8" s="214" t="s">
        <v>51</v>
      </c>
      <c r="J8" s="215"/>
      <c r="K8" s="267"/>
      <c r="L8" s="267"/>
      <c r="M8" s="267"/>
      <c r="N8" s="268"/>
    </row>
    <row r="9" spans="1:14" s="72" customFormat="1" ht="12" customHeight="1">
      <c r="A9" s="219" t="s">
        <v>11</v>
      </c>
      <c r="B9" s="231"/>
      <c r="C9" s="231"/>
      <c r="D9" s="231"/>
      <c r="E9" s="231"/>
      <c r="F9" s="231"/>
      <c r="G9" s="220"/>
      <c r="H9" s="219" t="s">
        <v>12</v>
      </c>
      <c r="I9" s="231"/>
      <c r="J9" s="231"/>
      <c r="K9" s="231"/>
      <c r="L9" s="231"/>
      <c r="M9" s="231"/>
      <c r="N9" s="220"/>
    </row>
    <row r="10" spans="1:14" s="72" customFormat="1" ht="15.75" customHeight="1" thickBot="1">
      <c r="A10" s="317">
        <f>'Intruções de Preenchimento'!D27</f>
        <v>0</v>
      </c>
      <c r="B10" s="318"/>
      <c r="C10" s="318"/>
      <c r="D10" s="318"/>
      <c r="E10" s="318"/>
      <c r="F10" s="318"/>
      <c r="G10" s="319"/>
      <c r="H10" s="317">
        <f>'Intruções de Preenchimento'!D28</f>
        <v>0</v>
      </c>
      <c r="I10" s="318"/>
      <c r="J10" s="318"/>
      <c r="K10" s="318"/>
      <c r="L10" s="318"/>
      <c r="M10" s="318"/>
      <c r="N10" s="319"/>
    </row>
    <row r="11" spans="1:14" ht="13.8" thickBot="1"/>
    <row r="12" spans="1:14">
      <c r="A12" s="601" t="s">
        <v>119</v>
      </c>
      <c r="B12" s="602"/>
      <c r="C12" s="603"/>
      <c r="D12" s="588" t="s">
        <v>120</v>
      </c>
      <c r="E12" s="589"/>
      <c r="F12" s="589"/>
      <c r="G12" s="590"/>
      <c r="H12" s="604" t="s">
        <v>133</v>
      </c>
      <c r="I12" s="597" t="s">
        <v>134</v>
      </c>
      <c r="J12" s="608" t="s">
        <v>135</v>
      </c>
      <c r="K12" s="601" t="s">
        <v>136</v>
      </c>
      <c r="L12" s="602"/>
      <c r="M12" s="602"/>
      <c r="N12" s="603"/>
    </row>
    <row r="13" spans="1:14" ht="13.8" thickBot="1">
      <c r="A13" s="74" t="s">
        <v>45</v>
      </c>
      <c r="B13" s="75" t="s">
        <v>48</v>
      </c>
      <c r="C13" s="76" t="s">
        <v>47</v>
      </c>
      <c r="D13" s="591"/>
      <c r="E13" s="592"/>
      <c r="F13" s="592"/>
      <c r="G13" s="593"/>
      <c r="H13" s="605"/>
      <c r="I13" s="598"/>
      <c r="J13" s="609"/>
      <c r="K13" s="599" t="s">
        <v>118</v>
      </c>
      <c r="L13" s="600"/>
      <c r="M13" s="600" t="s">
        <v>38</v>
      </c>
      <c r="N13" s="607"/>
    </row>
    <row r="14" spans="1:14" s="71" customFormat="1" ht="10.199999999999999">
      <c r="A14" s="150"/>
      <c r="B14" s="151"/>
      <c r="C14" s="152"/>
      <c r="D14" s="594"/>
      <c r="E14" s="595"/>
      <c r="F14" s="595"/>
      <c r="G14" s="596"/>
      <c r="H14" s="141"/>
      <c r="I14" s="142"/>
      <c r="J14" s="143"/>
      <c r="K14" s="583"/>
      <c r="L14" s="583"/>
      <c r="M14" s="606" t="str">
        <f>IF(J14=0,"",IF(K14=0,"",J14*K14))</f>
        <v/>
      </c>
      <c r="N14" s="606"/>
    </row>
    <row r="15" spans="1:14" s="71" customFormat="1" ht="10.199999999999999">
      <c r="A15" s="144"/>
      <c r="B15" s="145"/>
      <c r="C15" s="146"/>
      <c r="D15" s="584"/>
      <c r="E15" s="585"/>
      <c r="F15" s="585"/>
      <c r="G15" s="586"/>
      <c r="H15" s="147"/>
      <c r="I15" s="148"/>
      <c r="J15" s="149"/>
      <c r="K15" s="587"/>
      <c r="L15" s="587"/>
      <c r="M15" s="582" t="str">
        <f t="shared" ref="M15:M26" si="0">IF(J15=0,"",IF(K15=0,"",J15*K15))</f>
        <v/>
      </c>
      <c r="N15" s="582"/>
    </row>
    <row r="16" spans="1:14" s="71" customFormat="1" ht="10.199999999999999">
      <c r="A16" s="144"/>
      <c r="B16" s="145"/>
      <c r="C16" s="146"/>
      <c r="D16" s="584"/>
      <c r="E16" s="585"/>
      <c r="F16" s="585"/>
      <c r="G16" s="586"/>
      <c r="H16" s="147"/>
      <c r="I16" s="148"/>
      <c r="J16" s="149"/>
      <c r="K16" s="587"/>
      <c r="L16" s="587"/>
      <c r="M16" s="582" t="str">
        <f t="shared" si="0"/>
        <v/>
      </c>
      <c r="N16" s="582"/>
    </row>
    <row r="17" spans="1:14" s="71" customFormat="1" ht="10.199999999999999">
      <c r="A17" s="144"/>
      <c r="B17" s="145"/>
      <c r="C17" s="146"/>
      <c r="D17" s="584"/>
      <c r="E17" s="585"/>
      <c r="F17" s="585"/>
      <c r="G17" s="586"/>
      <c r="H17" s="147"/>
      <c r="I17" s="148"/>
      <c r="J17" s="149"/>
      <c r="K17" s="587"/>
      <c r="L17" s="587"/>
      <c r="M17" s="582" t="str">
        <f t="shared" si="0"/>
        <v/>
      </c>
      <c r="N17" s="582"/>
    </row>
    <row r="18" spans="1:14" s="71" customFormat="1" ht="10.199999999999999">
      <c r="A18" s="144"/>
      <c r="B18" s="145"/>
      <c r="C18" s="146"/>
      <c r="D18" s="584"/>
      <c r="E18" s="585"/>
      <c r="F18" s="585"/>
      <c r="G18" s="586"/>
      <c r="H18" s="147"/>
      <c r="I18" s="148"/>
      <c r="J18" s="149"/>
      <c r="K18" s="587"/>
      <c r="L18" s="587"/>
      <c r="M18" s="582" t="str">
        <f t="shared" si="0"/>
        <v/>
      </c>
      <c r="N18" s="582"/>
    </row>
    <row r="19" spans="1:14" s="71" customFormat="1" ht="10.199999999999999">
      <c r="A19" s="144"/>
      <c r="B19" s="145"/>
      <c r="C19" s="146"/>
      <c r="D19" s="584"/>
      <c r="E19" s="585"/>
      <c r="F19" s="585"/>
      <c r="G19" s="586"/>
      <c r="H19" s="147"/>
      <c r="I19" s="148"/>
      <c r="J19" s="149"/>
      <c r="K19" s="587"/>
      <c r="L19" s="587"/>
      <c r="M19" s="582" t="str">
        <f t="shared" si="0"/>
        <v/>
      </c>
      <c r="N19" s="582"/>
    </row>
    <row r="20" spans="1:14" s="71" customFormat="1" ht="10.199999999999999">
      <c r="A20" s="144"/>
      <c r="B20" s="145"/>
      <c r="C20" s="146"/>
      <c r="D20" s="584"/>
      <c r="E20" s="585"/>
      <c r="F20" s="585"/>
      <c r="G20" s="586"/>
      <c r="H20" s="147"/>
      <c r="I20" s="148"/>
      <c r="J20" s="149"/>
      <c r="K20" s="587"/>
      <c r="L20" s="587"/>
      <c r="M20" s="582" t="str">
        <f t="shared" si="0"/>
        <v/>
      </c>
      <c r="N20" s="582"/>
    </row>
    <row r="21" spans="1:14" s="71" customFormat="1" ht="10.199999999999999">
      <c r="A21" s="144"/>
      <c r="B21" s="145"/>
      <c r="C21" s="146"/>
      <c r="D21" s="584"/>
      <c r="E21" s="585"/>
      <c r="F21" s="585"/>
      <c r="G21" s="586"/>
      <c r="H21" s="147"/>
      <c r="I21" s="148"/>
      <c r="J21" s="149"/>
      <c r="K21" s="587"/>
      <c r="L21" s="587"/>
      <c r="M21" s="582" t="str">
        <f t="shared" si="0"/>
        <v/>
      </c>
      <c r="N21" s="582"/>
    </row>
    <row r="22" spans="1:14" s="71" customFormat="1" ht="10.199999999999999">
      <c r="A22" s="144"/>
      <c r="B22" s="145"/>
      <c r="C22" s="146"/>
      <c r="D22" s="584"/>
      <c r="E22" s="585"/>
      <c r="F22" s="585"/>
      <c r="G22" s="586"/>
      <c r="H22" s="147"/>
      <c r="I22" s="148"/>
      <c r="J22" s="149"/>
      <c r="K22" s="587"/>
      <c r="L22" s="587"/>
      <c r="M22" s="582" t="str">
        <f t="shared" si="0"/>
        <v/>
      </c>
      <c r="N22" s="582"/>
    </row>
    <row r="23" spans="1:14" s="71" customFormat="1" ht="10.199999999999999">
      <c r="A23" s="144"/>
      <c r="B23" s="145"/>
      <c r="C23" s="146"/>
      <c r="D23" s="584"/>
      <c r="E23" s="585"/>
      <c r="F23" s="585"/>
      <c r="G23" s="586"/>
      <c r="H23" s="147"/>
      <c r="I23" s="148"/>
      <c r="J23" s="149"/>
      <c r="K23" s="587"/>
      <c r="L23" s="587"/>
      <c r="M23" s="582" t="str">
        <f t="shared" si="0"/>
        <v/>
      </c>
      <c r="N23" s="582"/>
    </row>
    <row r="24" spans="1:14" s="71" customFormat="1" ht="10.199999999999999">
      <c r="A24" s="144"/>
      <c r="B24" s="145"/>
      <c r="C24" s="146"/>
      <c r="D24" s="584"/>
      <c r="E24" s="585"/>
      <c r="F24" s="585"/>
      <c r="G24" s="586"/>
      <c r="H24" s="147"/>
      <c r="I24" s="148"/>
      <c r="J24" s="149"/>
      <c r="K24" s="587"/>
      <c r="L24" s="587"/>
      <c r="M24" s="582" t="str">
        <f t="shared" si="0"/>
        <v/>
      </c>
      <c r="N24" s="582"/>
    </row>
    <row r="25" spans="1:14" s="71" customFormat="1" ht="10.199999999999999">
      <c r="A25" s="144"/>
      <c r="B25" s="145"/>
      <c r="C25" s="146"/>
      <c r="D25" s="584"/>
      <c r="E25" s="585"/>
      <c r="F25" s="585"/>
      <c r="G25" s="586"/>
      <c r="H25" s="147"/>
      <c r="I25" s="148"/>
      <c r="J25" s="149"/>
      <c r="K25" s="587"/>
      <c r="L25" s="587"/>
      <c r="M25" s="582" t="str">
        <f t="shared" si="0"/>
        <v/>
      </c>
      <c r="N25" s="582"/>
    </row>
    <row r="26" spans="1:14" s="71" customFormat="1" ht="10.199999999999999">
      <c r="A26" s="144"/>
      <c r="B26" s="145"/>
      <c r="C26" s="146"/>
      <c r="D26" s="584"/>
      <c r="E26" s="585"/>
      <c r="F26" s="585"/>
      <c r="G26" s="586"/>
      <c r="H26" s="147"/>
      <c r="I26" s="148"/>
      <c r="J26" s="149"/>
      <c r="K26" s="587"/>
      <c r="L26" s="587"/>
      <c r="M26" s="582" t="str">
        <f t="shared" si="0"/>
        <v/>
      </c>
      <c r="N26" s="582"/>
    </row>
    <row r="27" spans="1:14" s="71" customFormat="1" ht="10.199999999999999"/>
    <row r="28" spans="1:14" s="71" customFormat="1" ht="10.199999999999999"/>
    <row r="29" spans="1:14" s="71" customFormat="1" ht="10.199999999999999"/>
    <row r="30" spans="1:14" s="71" customFormat="1" ht="10.199999999999999"/>
    <row r="31" spans="1:14" s="71" customFormat="1" ht="10.199999999999999"/>
    <row r="32" spans="1:14" s="71" customFormat="1" ht="10.199999999999999"/>
    <row r="33" s="71" customFormat="1" ht="10.199999999999999"/>
    <row r="34" s="71" customFormat="1" ht="10.199999999999999"/>
    <row r="35" s="71" customFormat="1" ht="10.199999999999999"/>
    <row r="36" s="71" customFormat="1" ht="10.199999999999999"/>
    <row r="37" s="71" customFormat="1" ht="10.199999999999999"/>
    <row r="38" s="71" customFormat="1" ht="10.199999999999999"/>
    <row r="39" s="71" customFormat="1" ht="10.199999999999999"/>
    <row r="40" s="71" customFormat="1" ht="10.199999999999999"/>
    <row r="41" s="71" customFormat="1" ht="10.199999999999999"/>
    <row r="42" s="71" customFormat="1" ht="10.199999999999999"/>
    <row r="43" s="71" customFormat="1" ht="10.199999999999999"/>
    <row r="44" s="71" customFormat="1" ht="10.199999999999999"/>
    <row r="45" s="71" customFormat="1" ht="10.199999999999999"/>
    <row r="46" s="71" customFormat="1" ht="10.199999999999999"/>
    <row r="47" s="71" customFormat="1" ht="10.199999999999999"/>
    <row r="48" s="71" customFormat="1" ht="10.199999999999999"/>
    <row r="49" s="71" customFormat="1" ht="10.199999999999999"/>
    <row r="50" s="71" customFormat="1" ht="10.199999999999999"/>
    <row r="51" s="71" customFormat="1" ht="10.199999999999999"/>
    <row r="52" s="71" customFormat="1" ht="10.199999999999999"/>
    <row r="53" s="71" customFormat="1" ht="10.199999999999999"/>
    <row r="54" s="71" customFormat="1" ht="10.199999999999999"/>
    <row r="55" s="71" customFormat="1" ht="10.199999999999999"/>
    <row r="56" s="71" customFormat="1" ht="10.199999999999999"/>
    <row r="57" s="71" customFormat="1" ht="10.199999999999999"/>
    <row r="58" s="71" customFormat="1" ht="10.199999999999999"/>
    <row r="59" s="71" customFormat="1" ht="10.199999999999999"/>
    <row r="60" s="71" customFormat="1" ht="10.199999999999999"/>
    <row r="61" s="71" customFormat="1" ht="10.199999999999999"/>
    <row r="62" s="71" customFormat="1" ht="10.199999999999999"/>
    <row r="63" s="71" customFormat="1" ht="10.199999999999999"/>
    <row r="64" s="71" customFormat="1" ht="10.199999999999999"/>
    <row r="65" s="71" customFormat="1" ht="10.199999999999999"/>
    <row r="66" s="71" customFormat="1" ht="10.199999999999999"/>
    <row r="67" s="71" customFormat="1" ht="10.199999999999999"/>
    <row r="68" s="71" customFormat="1" ht="10.199999999999999"/>
    <row r="69" s="71" customFormat="1" ht="10.199999999999999"/>
    <row r="70" s="71" customFormat="1" ht="10.199999999999999"/>
    <row r="71" s="71" customFormat="1" ht="10.199999999999999"/>
    <row r="72" s="71" customFormat="1" ht="10.199999999999999"/>
    <row r="73" s="71" customFormat="1" ht="10.199999999999999"/>
    <row r="74" s="71" customFormat="1" ht="10.199999999999999"/>
    <row r="75" s="71" customFormat="1" ht="10.199999999999999"/>
    <row r="76" s="71" customFormat="1" ht="10.199999999999999"/>
    <row r="77" s="71" customFormat="1" ht="10.199999999999999"/>
    <row r="78" s="71" customFormat="1" ht="10.199999999999999"/>
    <row r="79" s="71" customFormat="1" ht="10.199999999999999"/>
    <row r="80" s="71" customFormat="1" ht="10.199999999999999"/>
    <row r="81" s="71" customFormat="1" ht="10.199999999999999"/>
    <row r="82" s="71" customFormat="1" ht="10.199999999999999"/>
    <row r="83" s="71" customFormat="1" ht="10.199999999999999"/>
    <row r="84" s="71" customFormat="1" ht="10.199999999999999"/>
    <row r="85" s="71" customFormat="1" ht="10.199999999999999"/>
    <row r="86" s="71" customFormat="1" ht="10.199999999999999"/>
    <row r="87" s="71" customFormat="1" ht="10.199999999999999"/>
    <row r="88" s="71" customFormat="1" ht="10.199999999999999"/>
    <row r="89" s="71" customFormat="1" ht="10.199999999999999"/>
    <row r="90" s="71" customFormat="1" ht="10.199999999999999"/>
    <row r="91" s="71" customFormat="1" ht="10.199999999999999"/>
    <row r="92" s="71" customFormat="1" ht="10.199999999999999"/>
    <row r="93" s="71" customFormat="1" ht="10.199999999999999"/>
    <row r="94" s="71" customFormat="1" ht="10.199999999999999"/>
    <row r="95" s="71" customFormat="1" ht="10.199999999999999"/>
    <row r="96" s="71" customFormat="1" ht="10.199999999999999"/>
    <row r="97" s="71" customFormat="1" ht="10.199999999999999"/>
    <row r="98" s="71" customFormat="1" ht="10.199999999999999"/>
    <row r="99" s="71" customFormat="1" ht="10.199999999999999"/>
    <row r="100" s="71" customFormat="1" ht="10.199999999999999"/>
    <row r="101" s="71" customFormat="1" ht="10.199999999999999"/>
    <row r="102" s="71" customFormat="1" ht="10.199999999999999"/>
    <row r="103" s="71" customFormat="1" ht="10.199999999999999"/>
    <row r="104" s="71" customFormat="1" ht="10.199999999999999"/>
    <row r="105" s="71" customFormat="1" ht="10.199999999999999"/>
    <row r="106" s="71" customFormat="1" ht="10.199999999999999"/>
    <row r="107" s="71" customFormat="1" ht="10.199999999999999"/>
    <row r="108" s="71" customFormat="1" ht="10.199999999999999"/>
    <row r="109" s="71" customFormat="1" ht="10.199999999999999"/>
    <row r="110" s="71" customFormat="1" ht="10.199999999999999"/>
    <row r="111" s="71" customFormat="1" ht="10.199999999999999"/>
    <row r="112" s="71" customFormat="1" ht="10.199999999999999"/>
    <row r="113" s="71" customFormat="1" ht="10.199999999999999"/>
    <row r="114" s="71" customFormat="1" ht="10.199999999999999"/>
    <row r="115" s="71" customFormat="1" ht="10.199999999999999"/>
    <row r="116" s="71" customFormat="1" ht="10.199999999999999"/>
    <row r="117" s="71" customFormat="1" ht="10.199999999999999"/>
    <row r="118" s="71" customFormat="1" ht="10.199999999999999"/>
    <row r="119" s="71" customFormat="1" ht="10.199999999999999"/>
    <row r="120" s="71" customFormat="1" ht="10.199999999999999"/>
    <row r="121" s="71" customFormat="1" ht="10.199999999999999"/>
    <row r="122" s="71" customFormat="1" ht="10.199999999999999"/>
    <row r="123" s="71" customFormat="1" ht="10.199999999999999"/>
    <row r="124" s="71" customFormat="1" ht="10.199999999999999"/>
    <row r="125" s="71" customFormat="1" ht="10.199999999999999"/>
    <row r="126" s="71" customFormat="1" ht="10.199999999999999"/>
    <row r="127" s="71" customFormat="1" ht="10.199999999999999"/>
    <row r="128" s="71" customFormat="1" ht="10.199999999999999"/>
    <row r="129" s="71" customFormat="1" ht="10.199999999999999"/>
    <row r="130" s="71" customFormat="1" ht="10.199999999999999"/>
    <row r="131" s="71" customFormat="1" ht="10.199999999999999"/>
    <row r="132" s="71" customFormat="1" ht="10.199999999999999"/>
    <row r="133" s="71" customFormat="1" ht="10.199999999999999"/>
    <row r="134" s="71" customFormat="1" ht="10.199999999999999"/>
    <row r="135" s="71" customFormat="1" ht="10.199999999999999"/>
    <row r="136" s="71" customFormat="1" ht="10.199999999999999"/>
    <row r="137" s="71" customFormat="1" ht="10.199999999999999"/>
    <row r="138" s="71" customFormat="1" ht="10.199999999999999"/>
    <row r="139" s="71" customFormat="1" ht="10.199999999999999"/>
    <row r="140" s="71" customFormat="1" ht="10.199999999999999"/>
    <row r="141" s="71" customFormat="1" ht="10.199999999999999"/>
    <row r="142" s="71" customFormat="1" ht="10.199999999999999"/>
    <row r="143" s="71" customFormat="1" ht="10.199999999999999"/>
    <row r="144" s="71" customFormat="1" ht="10.199999999999999"/>
    <row r="145" s="71" customFormat="1" ht="10.199999999999999"/>
    <row r="146" s="71" customFormat="1" ht="10.199999999999999"/>
    <row r="147" s="71" customFormat="1" ht="10.199999999999999"/>
    <row r="148" s="71" customFormat="1" ht="10.199999999999999"/>
    <row r="149" s="71" customFormat="1" ht="10.199999999999999"/>
    <row r="150" s="71" customFormat="1" ht="10.199999999999999"/>
    <row r="151" s="71" customFormat="1" ht="10.199999999999999"/>
    <row r="152" s="71" customFormat="1" ht="10.199999999999999"/>
    <row r="153" s="71" customFormat="1" ht="10.199999999999999"/>
    <row r="154" s="71" customFormat="1" ht="10.199999999999999"/>
    <row r="155" s="71" customFormat="1" ht="10.199999999999999"/>
    <row r="156" s="71" customFormat="1" ht="10.199999999999999"/>
    <row r="157" s="71" customFormat="1" ht="10.199999999999999"/>
    <row r="158" s="71" customFormat="1" ht="10.199999999999999"/>
    <row r="159" s="71" customFormat="1" ht="10.199999999999999"/>
    <row r="160" s="71" customFormat="1" ht="10.199999999999999"/>
    <row r="161" s="71" customFormat="1" ht="10.199999999999999"/>
    <row r="162" s="71" customFormat="1" ht="10.199999999999999"/>
    <row r="163" s="71" customFormat="1" ht="10.199999999999999"/>
    <row r="164" s="71" customFormat="1" ht="10.199999999999999"/>
    <row r="165" s="71" customFormat="1" ht="10.199999999999999"/>
    <row r="166" s="71" customFormat="1" ht="10.199999999999999"/>
    <row r="167" s="71" customFormat="1" ht="10.199999999999999"/>
    <row r="168" s="71" customFormat="1" ht="10.199999999999999"/>
    <row r="169" s="71" customFormat="1" ht="10.199999999999999"/>
    <row r="170" s="71" customFormat="1" ht="10.199999999999999"/>
    <row r="171" s="71" customFormat="1" ht="10.199999999999999"/>
    <row r="172" s="71" customFormat="1" ht="10.199999999999999"/>
    <row r="173" s="71" customFormat="1" ht="10.199999999999999"/>
    <row r="174" s="71" customFormat="1" ht="10.199999999999999"/>
    <row r="175" s="71" customFormat="1" ht="10.199999999999999"/>
    <row r="176" s="71" customFormat="1" ht="10.199999999999999"/>
    <row r="177" s="71" customFormat="1" ht="10.199999999999999"/>
    <row r="178" s="71" customFormat="1" ht="10.199999999999999"/>
    <row r="179" s="71" customFormat="1" ht="10.199999999999999"/>
    <row r="180" s="71" customFormat="1" ht="10.199999999999999"/>
    <row r="181" s="71" customFormat="1" ht="10.199999999999999"/>
    <row r="182" s="71" customFormat="1" ht="10.199999999999999"/>
    <row r="183" s="71" customFormat="1" ht="10.199999999999999"/>
    <row r="184" s="71" customFormat="1" ht="10.199999999999999"/>
    <row r="185" s="71" customFormat="1" ht="10.199999999999999"/>
    <row r="186" s="71" customFormat="1" ht="10.199999999999999"/>
    <row r="187" s="71" customFormat="1" ht="10.199999999999999"/>
    <row r="188" s="71" customFormat="1" ht="10.199999999999999"/>
    <row r="189" s="71" customFormat="1" ht="10.199999999999999"/>
    <row r="190" s="71" customFormat="1" ht="10.199999999999999"/>
    <row r="191" s="71" customFormat="1" ht="10.199999999999999"/>
    <row r="192" s="71" customFormat="1" ht="10.199999999999999"/>
    <row r="193" s="71" customFormat="1" ht="10.199999999999999"/>
    <row r="194" s="71" customFormat="1" ht="10.199999999999999"/>
    <row r="195" s="71" customFormat="1" ht="10.199999999999999"/>
    <row r="196" s="71" customFormat="1" ht="10.199999999999999"/>
    <row r="197" s="71" customFormat="1" ht="10.199999999999999"/>
    <row r="198" s="71" customFormat="1" ht="10.199999999999999"/>
    <row r="199" s="71" customFormat="1" ht="10.199999999999999"/>
    <row r="200" s="71" customFormat="1" ht="10.199999999999999"/>
    <row r="201" s="71" customFormat="1" ht="10.199999999999999"/>
    <row r="202" s="71" customFormat="1" ht="10.199999999999999"/>
    <row r="203" s="71" customFormat="1" ht="10.199999999999999"/>
    <row r="204" s="71" customFormat="1" ht="10.199999999999999"/>
    <row r="205" s="71" customFormat="1" ht="10.199999999999999"/>
    <row r="206" s="71" customFormat="1" ht="10.199999999999999"/>
    <row r="207" s="71" customFormat="1" ht="10.199999999999999"/>
    <row r="208" s="71" customFormat="1" ht="10.199999999999999"/>
    <row r="209" s="71" customFormat="1" ht="10.199999999999999"/>
    <row r="210" s="71" customFormat="1" ht="10.199999999999999"/>
    <row r="211" s="71" customFormat="1" ht="10.199999999999999"/>
    <row r="212" s="71" customFormat="1" ht="10.199999999999999"/>
    <row r="213" s="71" customFormat="1" ht="10.199999999999999"/>
    <row r="214" s="71" customFormat="1" ht="10.199999999999999"/>
    <row r="215" s="71" customFormat="1" ht="10.199999999999999"/>
    <row r="216" s="71" customFormat="1" ht="10.199999999999999"/>
    <row r="217" s="71" customFormat="1" ht="10.199999999999999"/>
    <row r="218" s="71" customFormat="1" ht="10.199999999999999"/>
    <row r="219" s="71" customFormat="1" ht="10.199999999999999"/>
    <row r="220" s="71" customFormat="1" ht="10.199999999999999"/>
    <row r="221" s="71" customFormat="1" ht="10.199999999999999"/>
    <row r="222" s="71" customFormat="1" ht="10.199999999999999"/>
    <row r="223" s="71" customFormat="1" ht="10.199999999999999"/>
    <row r="224" s="71" customFormat="1" ht="10.199999999999999"/>
    <row r="225" s="71" customFormat="1" ht="10.199999999999999"/>
    <row r="226" s="71" customFormat="1" ht="10.199999999999999"/>
    <row r="227" s="71" customFormat="1" ht="10.199999999999999"/>
    <row r="228" s="71" customFormat="1" ht="10.199999999999999"/>
    <row r="229" s="71" customFormat="1" ht="10.199999999999999"/>
    <row r="230" s="71" customFormat="1" ht="10.199999999999999"/>
    <row r="231" s="71" customFormat="1" ht="10.199999999999999"/>
    <row r="232" s="71" customFormat="1" ht="10.199999999999999"/>
    <row r="233" s="71" customFormat="1" ht="10.199999999999999"/>
    <row r="234" s="71" customFormat="1" ht="10.199999999999999"/>
    <row r="235" s="71" customFormat="1" ht="10.199999999999999"/>
    <row r="236" s="71" customFormat="1" ht="10.199999999999999"/>
    <row r="237" s="71" customFormat="1" ht="10.199999999999999"/>
    <row r="238" s="71" customFormat="1" ht="10.199999999999999"/>
    <row r="239" s="71" customFormat="1" ht="10.199999999999999"/>
    <row r="240" s="71" customFormat="1" ht="10.199999999999999"/>
    <row r="241" s="71" customFormat="1" ht="10.199999999999999"/>
    <row r="242" s="71" customFormat="1" ht="10.199999999999999"/>
    <row r="243" s="71" customFormat="1" ht="10.199999999999999"/>
    <row r="244" s="71" customFormat="1" ht="10.199999999999999"/>
    <row r="245" s="71" customFormat="1" ht="10.199999999999999"/>
    <row r="246" s="71" customFormat="1" ht="10.199999999999999"/>
    <row r="247" s="71" customFormat="1" ht="10.199999999999999"/>
    <row r="248" s="71" customFormat="1" ht="10.199999999999999"/>
    <row r="249" s="71" customFormat="1" ht="10.199999999999999"/>
    <row r="250" s="71" customFormat="1" ht="10.199999999999999"/>
    <row r="251" s="71" customFormat="1" ht="10.199999999999999"/>
    <row r="252" s="71" customFormat="1" ht="10.199999999999999"/>
    <row r="253" s="71" customFormat="1" ht="10.199999999999999"/>
    <row r="254" s="71" customFormat="1" ht="10.199999999999999"/>
    <row r="255" s="71" customFormat="1" ht="10.199999999999999"/>
    <row r="256" s="71" customFormat="1" ht="10.199999999999999"/>
    <row r="257" s="71" customFormat="1" ht="10.199999999999999"/>
    <row r="258" s="71" customFormat="1" ht="10.199999999999999"/>
    <row r="259" s="71" customFormat="1" ht="10.199999999999999"/>
    <row r="260" s="71" customFormat="1" ht="10.199999999999999"/>
    <row r="261" s="71" customFormat="1" ht="10.199999999999999"/>
    <row r="262" s="71" customFormat="1" ht="10.199999999999999"/>
    <row r="263" s="71" customFormat="1" ht="10.199999999999999"/>
    <row r="264" s="71" customFormat="1" ht="10.199999999999999"/>
    <row r="265" s="71" customFormat="1" ht="10.199999999999999"/>
    <row r="266" s="71" customFormat="1" ht="10.199999999999999"/>
    <row r="267" s="71" customFormat="1" ht="10.199999999999999"/>
    <row r="268" s="71" customFormat="1" ht="10.199999999999999"/>
    <row r="269" s="71" customFormat="1" ht="10.199999999999999"/>
    <row r="270" s="71" customFormat="1" ht="10.199999999999999"/>
    <row r="271" s="71" customFormat="1" ht="10.199999999999999"/>
    <row r="272" s="71" customFormat="1" ht="10.199999999999999"/>
    <row r="273" s="71" customFormat="1" ht="10.199999999999999"/>
    <row r="274" s="71" customFormat="1" ht="10.199999999999999"/>
    <row r="275" s="71" customFormat="1" ht="10.199999999999999"/>
    <row r="276" s="71" customFormat="1" ht="10.199999999999999"/>
    <row r="277" s="71" customFormat="1" ht="10.199999999999999"/>
    <row r="278" s="71" customFormat="1" ht="10.199999999999999"/>
    <row r="279" s="71" customFormat="1" ht="10.199999999999999"/>
    <row r="280" s="71" customFormat="1" ht="10.199999999999999"/>
    <row r="281" s="71" customFormat="1" ht="10.199999999999999"/>
    <row r="282" s="71" customFormat="1" ht="10.199999999999999"/>
    <row r="283" s="71" customFormat="1" ht="10.199999999999999"/>
    <row r="284" s="71" customFormat="1" ht="10.199999999999999"/>
    <row r="285" s="71" customFormat="1" ht="10.199999999999999"/>
    <row r="286" s="71" customFormat="1" ht="10.199999999999999"/>
    <row r="287" s="71" customFormat="1" ht="10.199999999999999"/>
    <row r="288" s="71" customFormat="1" ht="10.199999999999999"/>
    <row r="289" s="71" customFormat="1" ht="10.199999999999999"/>
    <row r="290" s="71" customFormat="1" ht="10.199999999999999"/>
    <row r="291" s="71" customFormat="1" ht="10.199999999999999"/>
    <row r="292" s="71" customFormat="1" ht="10.199999999999999"/>
    <row r="293" s="71" customFormat="1" ht="10.199999999999999"/>
    <row r="294" s="71" customFormat="1" ht="10.199999999999999"/>
    <row r="295" s="71" customFormat="1" ht="10.199999999999999"/>
    <row r="296" s="71" customFormat="1" ht="10.199999999999999"/>
    <row r="297" s="71" customFormat="1" ht="10.199999999999999"/>
    <row r="298" s="71" customFormat="1" ht="10.199999999999999"/>
    <row r="299" s="71" customFormat="1" ht="10.199999999999999"/>
    <row r="300" s="71" customFormat="1" ht="10.199999999999999"/>
    <row r="301" s="71" customFormat="1" ht="10.199999999999999"/>
    <row r="302" s="71" customFormat="1" ht="10.199999999999999"/>
    <row r="303" s="71" customFormat="1" ht="10.199999999999999"/>
    <row r="304" s="71" customFormat="1" ht="10.199999999999999"/>
    <row r="305" s="71" customFormat="1" ht="10.199999999999999"/>
    <row r="306" s="71" customFormat="1" ht="10.199999999999999"/>
    <row r="307" s="71" customFormat="1" ht="10.199999999999999"/>
    <row r="308" s="71" customFormat="1" ht="10.199999999999999"/>
    <row r="309" s="71" customFormat="1" ht="10.199999999999999"/>
    <row r="310" s="71" customFormat="1" ht="10.199999999999999"/>
    <row r="311" s="71" customFormat="1" ht="10.199999999999999"/>
    <row r="312" s="71" customFormat="1" ht="10.199999999999999"/>
    <row r="313" s="71" customFormat="1" ht="10.199999999999999"/>
    <row r="314" s="71" customFormat="1" ht="10.199999999999999"/>
    <row r="315" s="71" customFormat="1" ht="10.199999999999999"/>
    <row r="316" s="71" customFormat="1" ht="10.199999999999999"/>
    <row r="317" s="71" customFormat="1" ht="10.199999999999999"/>
    <row r="318" s="71" customFormat="1" ht="10.199999999999999"/>
    <row r="319" s="71" customFormat="1" ht="10.199999999999999"/>
    <row r="320" s="71" customFormat="1" ht="10.199999999999999"/>
    <row r="321" s="71" customFormat="1" ht="10.199999999999999"/>
    <row r="322" s="71" customFormat="1" ht="10.199999999999999"/>
    <row r="323" s="71" customFormat="1" ht="10.199999999999999"/>
    <row r="324" s="71" customFormat="1" ht="10.199999999999999"/>
    <row r="325" s="71" customFormat="1" ht="10.199999999999999"/>
    <row r="326" s="71" customFormat="1" ht="10.199999999999999"/>
    <row r="327" s="71" customFormat="1" ht="10.199999999999999"/>
    <row r="328" s="71" customFormat="1" ht="10.199999999999999"/>
    <row r="329" s="71" customFormat="1" ht="10.199999999999999"/>
    <row r="330" s="71" customFormat="1" ht="10.199999999999999"/>
    <row r="331" s="71" customFormat="1" ht="10.199999999999999"/>
    <row r="332" s="71" customFormat="1" ht="10.199999999999999"/>
    <row r="333" s="71" customFormat="1" ht="10.199999999999999"/>
    <row r="334" s="71" customFormat="1" ht="10.199999999999999"/>
    <row r="335" s="71" customFormat="1" ht="10.199999999999999"/>
    <row r="336" s="71" customFormat="1" ht="10.199999999999999"/>
    <row r="337" s="71" customFormat="1" ht="10.199999999999999"/>
    <row r="338" s="71" customFormat="1" ht="10.199999999999999"/>
    <row r="339" s="71" customFormat="1" ht="10.199999999999999"/>
    <row r="340" s="71" customFormat="1" ht="10.199999999999999"/>
    <row r="341" s="71" customFormat="1" ht="10.199999999999999"/>
    <row r="342" s="71" customFormat="1" ht="10.199999999999999"/>
    <row r="343" s="71" customFormat="1" ht="10.199999999999999"/>
    <row r="344" s="71" customFormat="1" ht="10.199999999999999"/>
    <row r="345" s="71" customFormat="1" ht="10.199999999999999"/>
    <row r="346" s="71" customFormat="1" ht="10.199999999999999"/>
    <row r="347" s="71" customFormat="1" ht="10.199999999999999"/>
    <row r="348" s="71" customFormat="1" ht="10.199999999999999"/>
    <row r="349" s="71" customFormat="1" ht="10.199999999999999"/>
    <row r="350" s="71" customFormat="1" ht="10.199999999999999"/>
    <row r="351" s="71" customFormat="1" ht="10.199999999999999"/>
    <row r="352" s="71" customFormat="1" ht="10.199999999999999"/>
    <row r="353" s="71" customFormat="1" ht="10.199999999999999"/>
    <row r="354" s="71" customFormat="1" ht="10.199999999999999"/>
    <row r="355" s="71" customFormat="1" ht="10.199999999999999"/>
    <row r="356" s="71" customFormat="1" ht="10.199999999999999"/>
    <row r="357" s="71" customFormat="1" ht="10.199999999999999"/>
    <row r="358" s="71" customFormat="1" ht="10.199999999999999"/>
    <row r="359" s="71" customFormat="1" ht="10.199999999999999"/>
    <row r="360" s="71" customFormat="1" ht="10.199999999999999"/>
    <row r="361" s="71" customFormat="1" ht="10.199999999999999"/>
    <row r="362" s="71" customFormat="1" ht="10.199999999999999"/>
    <row r="363" s="71" customFormat="1" ht="10.199999999999999"/>
    <row r="364" s="71" customFormat="1" ht="10.199999999999999"/>
    <row r="365" s="71" customFormat="1" ht="10.199999999999999"/>
    <row r="366" s="71" customFormat="1" ht="10.199999999999999"/>
    <row r="367" s="71" customFormat="1" ht="10.199999999999999"/>
    <row r="368" s="71" customFormat="1" ht="10.199999999999999"/>
    <row r="369" s="71" customFormat="1" ht="10.199999999999999"/>
    <row r="370" s="71" customFormat="1" ht="10.199999999999999"/>
    <row r="371" s="71" customFormat="1" ht="10.199999999999999"/>
    <row r="372" s="71" customFormat="1" ht="10.199999999999999"/>
    <row r="373" s="71" customFormat="1" ht="10.199999999999999"/>
    <row r="374" s="71" customFormat="1" ht="10.199999999999999"/>
    <row r="375" s="71" customFormat="1" ht="10.199999999999999"/>
    <row r="376" s="71" customFormat="1" ht="10.199999999999999"/>
    <row r="377" s="71" customFormat="1" ht="10.199999999999999"/>
    <row r="378" s="71" customFormat="1" ht="10.199999999999999"/>
    <row r="379" s="71" customFormat="1" ht="10.199999999999999"/>
    <row r="380" s="71" customFormat="1" ht="10.199999999999999"/>
    <row r="381" s="71" customFormat="1" ht="10.199999999999999"/>
    <row r="382" s="71" customFormat="1" ht="10.199999999999999"/>
    <row r="383" s="71" customFormat="1" ht="10.199999999999999"/>
    <row r="384" s="71" customFormat="1" ht="10.199999999999999"/>
    <row r="385" s="71" customFormat="1" ht="10.199999999999999"/>
    <row r="386" s="71" customFormat="1" ht="10.199999999999999"/>
    <row r="387" s="71" customFormat="1" ht="10.199999999999999"/>
    <row r="388" s="71" customFormat="1" ht="10.199999999999999"/>
    <row r="389" s="71" customFormat="1" ht="10.199999999999999"/>
    <row r="390" s="71" customFormat="1" ht="10.199999999999999"/>
    <row r="391" s="71" customFormat="1" ht="10.199999999999999"/>
    <row r="392" s="71" customFormat="1" ht="10.199999999999999"/>
    <row r="393" s="71" customFormat="1" ht="10.199999999999999"/>
    <row r="394" s="71" customFormat="1" ht="10.199999999999999"/>
    <row r="395" s="71" customFormat="1" ht="10.199999999999999"/>
    <row r="396" s="71" customFormat="1" ht="10.199999999999999"/>
    <row r="397" s="71" customFormat="1" ht="10.199999999999999"/>
    <row r="398" s="71" customFormat="1" ht="10.199999999999999"/>
    <row r="399" s="71" customFormat="1" ht="10.199999999999999"/>
    <row r="400" s="71" customFormat="1" ht="10.199999999999999"/>
    <row r="401" s="71" customFormat="1" ht="10.199999999999999"/>
    <row r="402" s="71" customFormat="1" ht="10.199999999999999"/>
    <row r="403" s="71" customFormat="1" ht="10.199999999999999"/>
    <row r="404" s="71" customFormat="1" ht="10.199999999999999"/>
    <row r="405" s="71" customFormat="1" ht="10.199999999999999"/>
    <row r="406" s="71" customFormat="1" ht="10.199999999999999"/>
    <row r="407" s="71" customFormat="1" ht="10.199999999999999"/>
    <row r="408" s="71" customFormat="1" ht="10.199999999999999"/>
    <row r="409" s="71" customFormat="1" ht="10.199999999999999"/>
    <row r="410" s="71" customFormat="1" ht="10.199999999999999"/>
    <row r="411" s="71" customFormat="1" ht="10.199999999999999"/>
    <row r="412" s="71" customFormat="1" ht="10.199999999999999"/>
    <row r="413" s="71" customFormat="1" ht="10.199999999999999"/>
    <row r="414" s="71" customFormat="1" ht="10.199999999999999"/>
    <row r="415" s="71" customFormat="1" ht="10.199999999999999"/>
    <row r="416" s="71" customFormat="1" ht="10.199999999999999"/>
    <row r="417" s="71" customFormat="1" ht="10.199999999999999"/>
    <row r="418" s="71" customFormat="1" ht="10.199999999999999"/>
    <row r="419" s="71" customFormat="1" ht="10.199999999999999"/>
    <row r="420" s="71" customFormat="1" ht="10.199999999999999"/>
    <row r="421" s="71" customFormat="1" ht="10.199999999999999"/>
    <row r="422" s="71" customFormat="1" ht="10.199999999999999"/>
    <row r="423" s="71" customFormat="1" ht="10.199999999999999"/>
    <row r="424" s="71" customFormat="1" ht="10.199999999999999"/>
    <row r="425" s="71" customFormat="1" ht="10.199999999999999"/>
    <row r="426" s="71" customFormat="1" ht="10.199999999999999"/>
    <row r="427" s="71" customFormat="1" ht="10.199999999999999"/>
    <row r="428" s="71" customFormat="1" ht="10.199999999999999"/>
    <row r="429" s="71" customFormat="1" ht="10.199999999999999"/>
    <row r="430" s="71" customFormat="1" ht="10.199999999999999"/>
    <row r="431" s="71" customFormat="1" ht="10.199999999999999"/>
    <row r="432" s="71" customFormat="1" ht="10.199999999999999"/>
    <row r="433" s="71" customFormat="1" ht="10.199999999999999"/>
    <row r="434" s="71" customFormat="1" ht="10.199999999999999"/>
    <row r="435" s="71" customFormat="1" ht="10.199999999999999"/>
    <row r="436" s="71" customFormat="1" ht="10.199999999999999"/>
    <row r="437" s="71" customFormat="1" ht="10.199999999999999"/>
    <row r="438" s="71" customFormat="1" ht="10.199999999999999"/>
    <row r="439" s="71" customFormat="1" ht="10.199999999999999"/>
    <row r="440" s="71" customFormat="1" ht="10.199999999999999"/>
    <row r="441" s="71" customFormat="1" ht="10.199999999999999"/>
    <row r="442" s="71" customFormat="1" ht="10.199999999999999"/>
    <row r="443" s="71" customFormat="1" ht="10.199999999999999"/>
    <row r="444" s="71" customFormat="1" ht="10.199999999999999"/>
    <row r="445" s="71" customFormat="1" ht="10.199999999999999"/>
    <row r="446" s="71" customFormat="1" ht="10.199999999999999"/>
    <row r="447" s="71" customFormat="1" ht="10.199999999999999"/>
    <row r="448" s="71" customFormat="1" ht="10.199999999999999"/>
    <row r="449" s="71" customFormat="1" ht="10.199999999999999"/>
    <row r="450" s="71" customFormat="1" ht="10.199999999999999"/>
    <row r="451" s="71" customFormat="1" ht="10.199999999999999"/>
    <row r="452" s="71" customFormat="1" ht="10.199999999999999"/>
    <row r="453" s="71" customFormat="1" ht="10.199999999999999"/>
    <row r="454" s="71" customFormat="1" ht="10.199999999999999"/>
    <row r="455" s="71" customFormat="1" ht="10.199999999999999"/>
    <row r="456" s="71" customFormat="1" ht="10.199999999999999"/>
    <row r="457" s="71" customFormat="1" ht="10.199999999999999"/>
    <row r="458" s="71" customFormat="1" ht="10.199999999999999"/>
    <row r="459" s="71" customFormat="1" ht="10.199999999999999"/>
    <row r="460" s="71" customFormat="1" ht="10.199999999999999"/>
    <row r="461" s="71" customFormat="1" ht="10.199999999999999"/>
    <row r="462" s="71" customFormat="1" ht="10.199999999999999"/>
    <row r="463" s="71" customFormat="1" ht="10.199999999999999"/>
    <row r="464" s="71" customFormat="1" ht="10.199999999999999"/>
    <row r="465" s="71" customFormat="1" ht="10.199999999999999"/>
    <row r="466" s="71" customFormat="1" ht="10.199999999999999"/>
    <row r="467" s="71" customFormat="1" ht="10.199999999999999"/>
    <row r="468" s="71" customFormat="1" ht="10.199999999999999"/>
    <row r="469" s="71" customFormat="1" ht="10.199999999999999"/>
    <row r="470" s="71" customFormat="1" ht="10.199999999999999"/>
    <row r="471" s="71" customFormat="1" ht="10.199999999999999"/>
    <row r="472" s="71" customFormat="1" ht="10.199999999999999"/>
    <row r="473" s="71" customFormat="1" ht="10.199999999999999"/>
    <row r="474" s="71" customFormat="1" ht="10.199999999999999"/>
    <row r="475" s="71" customFormat="1" ht="10.199999999999999"/>
    <row r="476" s="71" customFormat="1" ht="10.199999999999999"/>
    <row r="477" s="71" customFormat="1" ht="10.199999999999999"/>
    <row r="478" s="71" customFormat="1" ht="10.199999999999999"/>
    <row r="479" s="71" customFormat="1" ht="10.199999999999999"/>
    <row r="480" s="71" customFormat="1" ht="10.199999999999999"/>
    <row r="481" s="71" customFormat="1" ht="10.199999999999999"/>
    <row r="482" s="71" customFormat="1" ht="10.199999999999999"/>
    <row r="483" s="71" customFormat="1" ht="10.199999999999999"/>
    <row r="484" s="71" customFormat="1" ht="10.199999999999999"/>
    <row r="485" s="71" customFormat="1" ht="10.199999999999999"/>
    <row r="486" s="71" customFormat="1" ht="10.199999999999999"/>
    <row r="487" s="71" customFormat="1" ht="10.199999999999999"/>
    <row r="488" s="71" customFormat="1" ht="10.199999999999999"/>
    <row r="489" s="71" customFormat="1" ht="10.199999999999999"/>
    <row r="490" s="71" customFormat="1" ht="10.199999999999999"/>
    <row r="491" s="71" customFormat="1" ht="10.199999999999999"/>
    <row r="492" s="71" customFormat="1" ht="10.199999999999999"/>
    <row r="493" s="71" customFormat="1" ht="10.199999999999999"/>
    <row r="494" s="71" customFormat="1" ht="10.199999999999999"/>
    <row r="495" s="71" customFormat="1" ht="10.199999999999999"/>
    <row r="496" s="71" customFormat="1" ht="10.199999999999999"/>
    <row r="497" s="71" customFormat="1" ht="10.199999999999999"/>
    <row r="498" s="71" customFormat="1" ht="10.199999999999999"/>
    <row r="499" s="71" customFormat="1" ht="10.199999999999999"/>
    <row r="500" s="71" customFormat="1" ht="10.199999999999999"/>
    <row r="501" s="71" customFormat="1" ht="10.199999999999999"/>
    <row r="502" s="71" customFormat="1" ht="10.199999999999999"/>
    <row r="503" s="71" customFormat="1" ht="10.199999999999999"/>
    <row r="504" s="71" customFormat="1" ht="10.199999999999999"/>
    <row r="505" s="71" customFormat="1" ht="10.199999999999999"/>
    <row r="506" s="71" customFormat="1" ht="10.199999999999999"/>
    <row r="507" s="71" customFormat="1" ht="10.199999999999999"/>
    <row r="508" s="71" customFormat="1" ht="10.199999999999999"/>
    <row r="509" s="71" customFormat="1" ht="10.199999999999999"/>
    <row r="510" s="71" customFormat="1" ht="10.199999999999999"/>
    <row r="511" s="71" customFormat="1" ht="10.199999999999999"/>
    <row r="512" s="71" customFormat="1" ht="10.199999999999999"/>
    <row r="513" s="71" customFormat="1" ht="10.199999999999999"/>
    <row r="514" s="71" customFormat="1" ht="10.199999999999999"/>
    <row r="515" s="71" customFormat="1" ht="10.199999999999999"/>
    <row r="516" s="71" customFormat="1" ht="10.199999999999999"/>
    <row r="517" s="71" customFormat="1" ht="10.199999999999999"/>
    <row r="518" s="71" customFormat="1" ht="10.199999999999999"/>
    <row r="519" s="71" customFormat="1" ht="10.199999999999999"/>
    <row r="520" s="71" customFormat="1" ht="10.199999999999999"/>
    <row r="521" s="71" customFormat="1" ht="10.199999999999999"/>
    <row r="522" s="71" customFormat="1" ht="10.199999999999999"/>
    <row r="523" s="71" customFormat="1" ht="10.199999999999999"/>
    <row r="524" s="71" customFormat="1" ht="10.199999999999999"/>
    <row r="525" s="71" customFormat="1" ht="10.199999999999999"/>
    <row r="526" s="71" customFormat="1" ht="10.199999999999999"/>
    <row r="527" s="71" customFormat="1" ht="10.199999999999999"/>
    <row r="528" s="71" customFormat="1" ht="10.199999999999999"/>
    <row r="529" s="71" customFormat="1" ht="10.199999999999999"/>
    <row r="530" s="71" customFormat="1" ht="10.199999999999999"/>
    <row r="531" s="71" customFormat="1" ht="10.199999999999999"/>
    <row r="532" s="71" customFormat="1" ht="10.199999999999999"/>
    <row r="533" s="71" customFormat="1" ht="10.199999999999999"/>
    <row r="534" s="71" customFormat="1" ht="10.199999999999999"/>
    <row r="535" s="71" customFormat="1" ht="10.199999999999999"/>
    <row r="536" s="71" customFormat="1" ht="10.199999999999999"/>
    <row r="537" s="71" customFormat="1" ht="10.199999999999999"/>
    <row r="538" s="71" customFormat="1" ht="10.199999999999999"/>
    <row r="539" s="71" customFormat="1" ht="10.199999999999999"/>
    <row r="540" s="71" customFormat="1" ht="10.199999999999999"/>
    <row r="541" s="71" customFormat="1" ht="10.199999999999999"/>
    <row r="542" s="71" customFormat="1" ht="10.199999999999999"/>
    <row r="543" s="71" customFormat="1" ht="10.199999999999999"/>
    <row r="544" s="71" customFormat="1" ht="10.199999999999999"/>
    <row r="545" s="71" customFormat="1" ht="10.199999999999999"/>
    <row r="546" s="71" customFormat="1" ht="10.199999999999999"/>
    <row r="547" s="71" customFormat="1" ht="10.199999999999999"/>
    <row r="548" s="71" customFormat="1" ht="10.199999999999999"/>
    <row r="549" s="71" customFormat="1" ht="10.199999999999999"/>
    <row r="550" s="71" customFormat="1" ht="10.199999999999999"/>
    <row r="551" s="71" customFormat="1" ht="10.199999999999999"/>
    <row r="552" s="71" customFormat="1" ht="10.199999999999999"/>
    <row r="553" s="71" customFormat="1" ht="10.199999999999999"/>
    <row r="554" s="71" customFormat="1" ht="10.199999999999999"/>
    <row r="555" s="71" customFormat="1" ht="10.199999999999999"/>
    <row r="556" s="71" customFormat="1" ht="10.199999999999999"/>
    <row r="557" s="71" customFormat="1" ht="10.199999999999999"/>
    <row r="558" s="71" customFormat="1" ht="10.199999999999999"/>
    <row r="559" s="71" customFormat="1" ht="10.199999999999999"/>
    <row r="560" s="71" customFormat="1" ht="10.199999999999999"/>
    <row r="561" s="71" customFormat="1" ht="10.199999999999999"/>
    <row r="562" s="71" customFormat="1" ht="10.199999999999999"/>
    <row r="563" s="71" customFormat="1" ht="10.199999999999999"/>
    <row r="564" s="71" customFormat="1" ht="10.199999999999999"/>
    <row r="565" s="71" customFormat="1" ht="10.199999999999999"/>
    <row r="566" s="71" customFormat="1" ht="10.199999999999999"/>
    <row r="567" s="71" customFormat="1" ht="10.199999999999999"/>
    <row r="568" s="71" customFormat="1" ht="10.199999999999999"/>
    <row r="569" s="71" customFormat="1" ht="10.199999999999999"/>
    <row r="570" s="71" customFormat="1" ht="10.199999999999999"/>
    <row r="571" s="71" customFormat="1" ht="10.199999999999999"/>
    <row r="572" s="71" customFormat="1" ht="10.199999999999999"/>
    <row r="573" s="71" customFormat="1" ht="10.199999999999999"/>
    <row r="574" s="71" customFormat="1" ht="10.199999999999999"/>
    <row r="575" s="71" customFormat="1" ht="10.199999999999999"/>
    <row r="576" s="71" customFormat="1" ht="10.199999999999999"/>
    <row r="577" s="71" customFormat="1" ht="10.199999999999999"/>
    <row r="578" s="71" customFormat="1" ht="10.199999999999999"/>
    <row r="579" s="71" customFormat="1" ht="10.199999999999999"/>
    <row r="580" s="71" customFormat="1" ht="10.199999999999999"/>
    <row r="581" s="71" customFormat="1" ht="10.199999999999999"/>
    <row r="582" s="71" customFormat="1" ht="10.199999999999999"/>
    <row r="583" s="71" customFormat="1" ht="10.199999999999999"/>
    <row r="584" s="71" customFormat="1" ht="10.199999999999999"/>
    <row r="585" s="71" customFormat="1" ht="10.199999999999999"/>
    <row r="586" s="71" customFormat="1" ht="10.199999999999999"/>
    <row r="587" s="71" customFormat="1" ht="10.199999999999999"/>
    <row r="588" s="71" customFormat="1" ht="10.199999999999999"/>
    <row r="589" s="71" customFormat="1" ht="10.199999999999999"/>
    <row r="590" s="71" customFormat="1" ht="10.199999999999999"/>
    <row r="591" s="71" customFormat="1" ht="10.199999999999999"/>
    <row r="592" s="71" customFormat="1" ht="10.199999999999999"/>
    <row r="593" s="71" customFormat="1" ht="10.199999999999999"/>
    <row r="594" s="71" customFormat="1" ht="10.199999999999999"/>
    <row r="595" s="71" customFormat="1" ht="10.199999999999999"/>
    <row r="596" s="71" customFormat="1" ht="10.199999999999999"/>
    <row r="597" s="71" customFormat="1" ht="10.199999999999999"/>
    <row r="598" s="71" customFormat="1" ht="10.199999999999999"/>
    <row r="599" s="71" customFormat="1" ht="10.199999999999999"/>
    <row r="600" s="71" customFormat="1" ht="10.199999999999999"/>
    <row r="601" s="71" customFormat="1" ht="10.199999999999999"/>
    <row r="602" s="71" customFormat="1" ht="10.199999999999999"/>
    <row r="603" s="71" customFormat="1" ht="10.199999999999999"/>
    <row r="604" s="71" customFormat="1" ht="10.199999999999999"/>
    <row r="605" s="71" customFormat="1" ht="10.199999999999999"/>
    <row r="606" s="71" customFormat="1" ht="10.199999999999999"/>
    <row r="607" s="71" customFormat="1" ht="10.199999999999999"/>
    <row r="608" s="71" customFormat="1" ht="10.199999999999999"/>
    <row r="609" s="71" customFormat="1" ht="10.199999999999999"/>
    <row r="610" s="71" customFormat="1" ht="10.199999999999999"/>
    <row r="611" s="71" customFormat="1" ht="10.199999999999999"/>
    <row r="612" s="71" customFormat="1" ht="10.199999999999999"/>
    <row r="613" s="71" customFormat="1" ht="10.199999999999999"/>
    <row r="614" s="71" customFormat="1" ht="10.199999999999999"/>
    <row r="615" s="71" customFormat="1" ht="10.199999999999999"/>
    <row r="616" s="71" customFormat="1" ht="10.199999999999999"/>
    <row r="617" s="71" customFormat="1" ht="10.199999999999999"/>
    <row r="618" s="71" customFormat="1" ht="10.199999999999999"/>
    <row r="619" s="71" customFormat="1" ht="10.199999999999999"/>
    <row r="620" s="71" customFormat="1" ht="10.199999999999999"/>
    <row r="621" s="71" customFormat="1" ht="10.199999999999999"/>
    <row r="622" s="71" customFormat="1" ht="10.199999999999999"/>
    <row r="623" s="71" customFormat="1" ht="10.199999999999999"/>
    <row r="624" s="71" customFormat="1" ht="10.199999999999999"/>
    <row r="625" s="71" customFormat="1" ht="10.199999999999999"/>
    <row r="626" s="71" customFormat="1" ht="10.199999999999999"/>
    <row r="627" s="71" customFormat="1" ht="10.199999999999999"/>
    <row r="628" s="71" customFormat="1" ht="10.199999999999999"/>
    <row r="629" s="71" customFormat="1" ht="10.199999999999999"/>
    <row r="630" s="71" customFormat="1" ht="10.199999999999999"/>
    <row r="631" s="71" customFormat="1" ht="10.199999999999999"/>
    <row r="632" s="71" customFormat="1" ht="10.199999999999999"/>
    <row r="633" s="71" customFormat="1" ht="10.199999999999999"/>
    <row r="634" s="71" customFormat="1" ht="10.199999999999999"/>
    <row r="635" s="71" customFormat="1" ht="10.199999999999999"/>
    <row r="636" s="71" customFormat="1" ht="10.199999999999999"/>
    <row r="637" s="71" customFormat="1" ht="10.199999999999999"/>
    <row r="638" s="71" customFormat="1" ht="10.199999999999999"/>
    <row r="639" s="71" customFormat="1" ht="10.199999999999999"/>
    <row r="640" s="71" customFormat="1" ht="10.199999999999999"/>
    <row r="641" s="71" customFormat="1" ht="10.199999999999999"/>
    <row r="642" s="71" customFormat="1" ht="10.199999999999999"/>
    <row r="643" s="71" customFormat="1" ht="10.199999999999999"/>
    <row r="644" s="71" customFormat="1" ht="10.199999999999999"/>
    <row r="645" s="71" customFormat="1" ht="10.199999999999999"/>
    <row r="646" s="71" customFormat="1" ht="10.199999999999999"/>
    <row r="647" s="71" customFormat="1" ht="10.199999999999999"/>
    <row r="648" s="71" customFormat="1" ht="10.199999999999999"/>
    <row r="649" s="71" customFormat="1" ht="10.199999999999999"/>
    <row r="650" s="71" customFormat="1" ht="10.199999999999999"/>
    <row r="651" s="71" customFormat="1" ht="10.199999999999999"/>
    <row r="652" s="71" customFormat="1" ht="10.199999999999999"/>
    <row r="653" s="71" customFormat="1" ht="10.199999999999999"/>
    <row r="654" s="71" customFormat="1" ht="10.199999999999999"/>
    <row r="655" s="71" customFormat="1" ht="10.199999999999999"/>
    <row r="656" s="71" customFormat="1" ht="10.199999999999999"/>
    <row r="657" s="71" customFormat="1" ht="10.199999999999999"/>
    <row r="658" s="71" customFormat="1" ht="10.199999999999999"/>
    <row r="659" s="71" customFormat="1" ht="10.199999999999999"/>
    <row r="660" s="71" customFormat="1" ht="10.199999999999999"/>
    <row r="661" s="71" customFormat="1" ht="10.199999999999999"/>
    <row r="662" s="71" customFormat="1" ht="10.199999999999999"/>
    <row r="663" s="71" customFormat="1" ht="10.199999999999999"/>
    <row r="664" s="71" customFormat="1" ht="10.199999999999999"/>
    <row r="665" s="71" customFormat="1" ht="10.199999999999999"/>
    <row r="666" s="71" customFormat="1" ht="10.199999999999999"/>
    <row r="667" s="71" customFormat="1" ht="10.199999999999999"/>
    <row r="668" s="71" customFormat="1" ht="10.199999999999999"/>
    <row r="669" s="71" customFormat="1" ht="10.199999999999999"/>
    <row r="670" s="71" customFormat="1" ht="10.199999999999999"/>
    <row r="671" s="71" customFormat="1" ht="10.199999999999999"/>
    <row r="672" s="71" customFormat="1" ht="10.199999999999999"/>
    <row r="673" s="71" customFormat="1" ht="10.199999999999999"/>
    <row r="674" s="71" customFormat="1" ht="10.199999999999999"/>
    <row r="675" s="71" customFormat="1" ht="10.199999999999999"/>
    <row r="676" s="71" customFormat="1" ht="10.199999999999999"/>
    <row r="677" s="71" customFormat="1" ht="10.199999999999999"/>
    <row r="678" s="71" customFormat="1" ht="10.199999999999999"/>
    <row r="679" s="71" customFormat="1" ht="10.199999999999999"/>
    <row r="680" s="71" customFormat="1" ht="10.199999999999999"/>
    <row r="681" s="71" customFormat="1" ht="10.199999999999999"/>
    <row r="682" s="71" customFormat="1" ht="10.199999999999999"/>
    <row r="683" s="71" customFormat="1" ht="10.199999999999999"/>
    <row r="684" s="71" customFormat="1" ht="10.199999999999999"/>
    <row r="685" s="71" customFormat="1" ht="10.199999999999999"/>
    <row r="686" s="71" customFormat="1" ht="10.199999999999999"/>
    <row r="687" s="71" customFormat="1" ht="10.199999999999999"/>
    <row r="688" s="71" customFormat="1" ht="10.199999999999999"/>
    <row r="689" s="71" customFormat="1" ht="10.199999999999999"/>
    <row r="690" s="71" customFormat="1" ht="10.199999999999999"/>
    <row r="691" s="71" customFormat="1" ht="10.199999999999999"/>
    <row r="692" s="71" customFormat="1" ht="10.199999999999999"/>
    <row r="693" s="71" customFormat="1" ht="10.199999999999999"/>
    <row r="694" s="71" customFormat="1" ht="10.199999999999999"/>
    <row r="695" s="71" customFormat="1" ht="10.199999999999999"/>
    <row r="696" s="71" customFormat="1" ht="10.199999999999999"/>
    <row r="697" s="71" customFormat="1" ht="10.199999999999999"/>
    <row r="698" s="71" customFormat="1" ht="10.199999999999999"/>
    <row r="699" s="71" customFormat="1" ht="10.199999999999999"/>
    <row r="700" s="71" customFormat="1" ht="10.199999999999999"/>
    <row r="701" s="71" customFormat="1" ht="10.199999999999999"/>
    <row r="702" s="71" customFormat="1" ht="10.199999999999999"/>
    <row r="703" s="71" customFormat="1" ht="10.199999999999999"/>
    <row r="704" s="71" customFormat="1" ht="10.199999999999999"/>
    <row r="705" s="71" customFormat="1" ht="10.199999999999999"/>
    <row r="706" s="71" customFormat="1" ht="10.199999999999999"/>
    <row r="707" s="71" customFormat="1" ht="10.199999999999999"/>
    <row r="708" s="71" customFormat="1" ht="10.199999999999999"/>
    <row r="709" s="71" customFormat="1" ht="10.199999999999999"/>
    <row r="710" s="71" customFormat="1" ht="10.199999999999999"/>
    <row r="711" s="71" customFormat="1" ht="10.199999999999999"/>
    <row r="712" s="71" customFormat="1" ht="10.199999999999999"/>
    <row r="713" s="71" customFormat="1" ht="10.199999999999999"/>
    <row r="714" s="71" customFormat="1" ht="10.199999999999999"/>
    <row r="715" s="71" customFormat="1" ht="10.199999999999999"/>
    <row r="716" s="71" customFormat="1" ht="10.199999999999999"/>
    <row r="717" s="71" customFormat="1" ht="10.199999999999999"/>
    <row r="718" s="71" customFormat="1" ht="10.199999999999999"/>
    <row r="719" s="71" customFormat="1" ht="10.199999999999999"/>
    <row r="720" s="71" customFormat="1" ht="10.199999999999999"/>
    <row r="721" s="71" customFormat="1" ht="10.199999999999999"/>
    <row r="722" s="71" customFormat="1" ht="10.199999999999999"/>
    <row r="723" s="71" customFormat="1" ht="10.199999999999999"/>
    <row r="724" s="71" customFormat="1" ht="10.199999999999999"/>
    <row r="725" s="71" customFormat="1" ht="10.199999999999999"/>
    <row r="726" s="71" customFormat="1" ht="10.199999999999999"/>
    <row r="727" s="71" customFormat="1" ht="10.199999999999999"/>
    <row r="728" s="71" customFormat="1" ht="10.199999999999999"/>
    <row r="729" s="71" customFormat="1" ht="10.199999999999999"/>
    <row r="730" s="71" customFormat="1" ht="10.199999999999999"/>
    <row r="731" s="71" customFormat="1" ht="10.199999999999999"/>
    <row r="732" s="71" customFormat="1" ht="10.199999999999999"/>
    <row r="733" s="71" customFormat="1" ht="10.199999999999999"/>
    <row r="734" s="71" customFormat="1" ht="10.199999999999999"/>
    <row r="735" s="71" customFormat="1" ht="10.199999999999999"/>
    <row r="736" s="71" customFormat="1" ht="10.199999999999999"/>
    <row r="737" s="71" customFormat="1" ht="10.199999999999999"/>
    <row r="738" s="71" customFormat="1" ht="10.199999999999999"/>
    <row r="739" s="71" customFormat="1" ht="10.199999999999999"/>
    <row r="740" s="71" customFormat="1" ht="10.199999999999999"/>
    <row r="741" s="71" customFormat="1" ht="10.199999999999999"/>
    <row r="742" s="71" customFormat="1" ht="10.199999999999999"/>
    <row r="743" s="71" customFormat="1" ht="10.199999999999999"/>
    <row r="744" s="71" customFormat="1" ht="10.199999999999999"/>
    <row r="745" s="71" customFormat="1" ht="10.199999999999999"/>
    <row r="746" s="71" customFormat="1" ht="10.199999999999999"/>
    <row r="747" s="71" customFormat="1" ht="10.199999999999999"/>
    <row r="748" s="71" customFormat="1" ht="10.199999999999999"/>
    <row r="749" s="71" customFormat="1" ht="10.199999999999999"/>
    <row r="750" s="71" customFormat="1" ht="10.199999999999999"/>
    <row r="751" s="71" customFormat="1" ht="10.199999999999999"/>
    <row r="752" s="71" customFormat="1" ht="10.199999999999999"/>
    <row r="753" s="71" customFormat="1" ht="10.199999999999999"/>
    <row r="754" s="71" customFormat="1" ht="10.199999999999999"/>
    <row r="755" s="71" customFormat="1" ht="10.199999999999999"/>
    <row r="756" s="71" customFormat="1" ht="10.199999999999999"/>
    <row r="757" s="71" customFormat="1" ht="10.199999999999999"/>
    <row r="758" s="71" customFormat="1" ht="10.199999999999999"/>
    <row r="759" s="71" customFormat="1" ht="10.199999999999999"/>
    <row r="760" s="71" customFormat="1" ht="10.199999999999999"/>
    <row r="761" s="71" customFormat="1" ht="10.199999999999999"/>
    <row r="762" s="71" customFormat="1" ht="10.199999999999999"/>
    <row r="763" s="71" customFormat="1" ht="10.199999999999999"/>
    <row r="764" s="71" customFormat="1" ht="10.199999999999999"/>
    <row r="765" s="71" customFormat="1" ht="10.199999999999999"/>
    <row r="766" s="71" customFormat="1" ht="10.199999999999999"/>
    <row r="767" s="71" customFormat="1" ht="10.199999999999999"/>
    <row r="768" s="71" customFormat="1" ht="10.199999999999999"/>
    <row r="769" s="71" customFormat="1" ht="10.199999999999999"/>
    <row r="770" s="71" customFormat="1" ht="10.199999999999999"/>
    <row r="771" s="71" customFormat="1" ht="10.199999999999999"/>
    <row r="772" s="71" customFormat="1" ht="10.199999999999999"/>
    <row r="773" s="71" customFormat="1" ht="10.199999999999999"/>
    <row r="774" s="71" customFormat="1" ht="10.199999999999999"/>
    <row r="775" s="71" customFormat="1" ht="10.199999999999999"/>
    <row r="776" s="71" customFormat="1" ht="10.199999999999999"/>
    <row r="777" s="71" customFormat="1" ht="10.199999999999999"/>
    <row r="778" s="71" customFormat="1" ht="10.199999999999999"/>
    <row r="779" s="71" customFormat="1" ht="10.199999999999999"/>
    <row r="780" s="71" customFormat="1" ht="10.199999999999999"/>
    <row r="781" s="71" customFormat="1" ht="10.199999999999999"/>
    <row r="782" s="71" customFormat="1" ht="10.199999999999999"/>
    <row r="783" s="71" customFormat="1" ht="10.199999999999999"/>
    <row r="784" s="71" customFormat="1" ht="10.199999999999999"/>
    <row r="785" s="71" customFormat="1" ht="10.199999999999999"/>
    <row r="786" s="71" customFormat="1" ht="10.199999999999999"/>
    <row r="787" s="71" customFormat="1" ht="10.199999999999999"/>
    <row r="788" s="71" customFormat="1" ht="10.199999999999999"/>
    <row r="789" s="71" customFormat="1" ht="10.199999999999999"/>
    <row r="790" s="71" customFormat="1" ht="10.199999999999999"/>
    <row r="791" s="71" customFormat="1" ht="10.199999999999999"/>
    <row r="792" s="71" customFormat="1" ht="10.199999999999999"/>
    <row r="793" s="71" customFormat="1" ht="10.199999999999999"/>
    <row r="794" s="71" customFormat="1" ht="10.199999999999999"/>
    <row r="795" s="71" customFormat="1" ht="10.199999999999999"/>
    <row r="796" s="71" customFormat="1" ht="10.199999999999999"/>
    <row r="797" s="71" customFormat="1" ht="10.199999999999999"/>
    <row r="798" s="71" customFormat="1" ht="10.199999999999999"/>
    <row r="799" s="71" customFormat="1" ht="10.199999999999999"/>
    <row r="800" s="71" customFormat="1" ht="10.199999999999999"/>
    <row r="801" s="71" customFormat="1" ht="10.199999999999999"/>
    <row r="802" s="71" customFormat="1" ht="10.199999999999999"/>
    <row r="803" s="71" customFormat="1" ht="10.199999999999999"/>
    <row r="804" s="71" customFormat="1" ht="10.199999999999999"/>
    <row r="805" s="71" customFormat="1" ht="10.199999999999999"/>
    <row r="806" s="71" customFormat="1" ht="10.199999999999999"/>
    <row r="807" s="71" customFormat="1" ht="10.199999999999999"/>
    <row r="808" s="71" customFormat="1" ht="10.199999999999999"/>
    <row r="809" s="71" customFormat="1" ht="10.199999999999999"/>
    <row r="810" s="71" customFormat="1" ht="10.199999999999999"/>
    <row r="811" s="71" customFormat="1" ht="10.199999999999999"/>
    <row r="812" s="71" customFormat="1" ht="10.199999999999999"/>
    <row r="813" s="71" customFormat="1" ht="10.199999999999999"/>
    <row r="814" s="71" customFormat="1" ht="10.199999999999999"/>
    <row r="815" s="71" customFormat="1" ht="10.199999999999999"/>
    <row r="816" s="71" customFormat="1" ht="10.199999999999999"/>
    <row r="817" s="71" customFormat="1" ht="10.199999999999999"/>
    <row r="818" s="71" customFormat="1" ht="10.199999999999999"/>
    <row r="819" s="71" customFormat="1" ht="10.199999999999999"/>
    <row r="820" s="71" customFormat="1" ht="10.199999999999999"/>
    <row r="821" s="71" customFormat="1" ht="10.199999999999999"/>
    <row r="822" s="71" customFormat="1" ht="10.199999999999999"/>
    <row r="823" s="71" customFormat="1" ht="10.199999999999999"/>
    <row r="824" s="71" customFormat="1" ht="10.199999999999999"/>
    <row r="825" s="71" customFormat="1" ht="10.199999999999999"/>
    <row r="826" s="71" customFormat="1" ht="10.199999999999999"/>
    <row r="827" s="71" customFormat="1" ht="10.199999999999999"/>
    <row r="828" s="71" customFormat="1" ht="10.199999999999999"/>
    <row r="829" s="71" customFormat="1" ht="10.199999999999999"/>
    <row r="830" s="71" customFormat="1" ht="10.199999999999999"/>
    <row r="831" s="71" customFormat="1" ht="10.199999999999999"/>
    <row r="832" s="71" customFormat="1" ht="10.199999999999999"/>
    <row r="833" s="71" customFormat="1" ht="10.199999999999999"/>
    <row r="834" s="71" customFormat="1" ht="10.199999999999999"/>
    <row r="835" s="71" customFormat="1" ht="10.199999999999999"/>
    <row r="836" s="71" customFormat="1" ht="10.199999999999999"/>
    <row r="837" s="71" customFormat="1" ht="10.199999999999999"/>
    <row r="838" s="71" customFormat="1" ht="10.199999999999999"/>
    <row r="839" s="71" customFormat="1" ht="10.199999999999999"/>
    <row r="840" s="71" customFormat="1" ht="10.199999999999999"/>
    <row r="841" s="71" customFormat="1" ht="10.199999999999999"/>
    <row r="842" s="71" customFormat="1" ht="10.199999999999999"/>
    <row r="843" s="71" customFormat="1" ht="10.199999999999999"/>
    <row r="844" s="71" customFormat="1" ht="10.199999999999999"/>
    <row r="845" s="71" customFormat="1" ht="10.199999999999999"/>
    <row r="846" s="71" customFormat="1" ht="10.199999999999999"/>
    <row r="847" s="71" customFormat="1" ht="10.199999999999999"/>
    <row r="848" s="71" customFormat="1" ht="10.199999999999999"/>
    <row r="849" s="71" customFormat="1" ht="10.199999999999999"/>
    <row r="850" s="71" customFormat="1" ht="10.199999999999999"/>
    <row r="851" s="71" customFormat="1" ht="10.199999999999999"/>
    <row r="852" s="71" customFormat="1" ht="10.199999999999999"/>
    <row r="853" s="71" customFormat="1" ht="10.199999999999999"/>
    <row r="854" s="71" customFormat="1" ht="10.199999999999999"/>
    <row r="855" s="71" customFormat="1" ht="10.199999999999999"/>
    <row r="856" s="71" customFormat="1" ht="10.199999999999999"/>
    <row r="857" s="71" customFormat="1" ht="10.199999999999999"/>
    <row r="858" s="71" customFormat="1" ht="10.199999999999999"/>
    <row r="859" s="71" customFormat="1" ht="10.199999999999999"/>
    <row r="860" s="71" customFormat="1" ht="10.199999999999999"/>
    <row r="861" s="71" customFormat="1" ht="10.199999999999999"/>
    <row r="862" s="71" customFormat="1" ht="10.199999999999999"/>
    <row r="863" s="71" customFormat="1" ht="10.199999999999999"/>
    <row r="864" s="71" customFormat="1" ht="10.199999999999999"/>
    <row r="865" s="71" customFormat="1" ht="10.199999999999999"/>
    <row r="866" s="71" customFormat="1" ht="10.199999999999999"/>
    <row r="867" s="71" customFormat="1" ht="10.199999999999999"/>
    <row r="868" s="71" customFormat="1" ht="10.199999999999999"/>
    <row r="869" s="71" customFormat="1" ht="10.199999999999999"/>
    <row r="870" s="71" customFormat="1" ht="10.199999999999999"/>
    <row r="871" s="71" customFormat="1" ht="10.199999999999999"/>
    <row r="872" s="71" customFormat="1" ht="10.199999999999999"/>
    <row r="873" s="71" customFormat="1" ht="10.199999999999999"/>
    <row r="874" s="71" customFormat="1" ht="10.199999999999999"/>
    <row r="875" s="71" customFormat="1" ht="10.199999999999999"/>
    <row r="876" s="71" customFormat="1" ht="10.199999999999999"/>
    <row r="877" s="71" customFormat="1" ht="10.199999999999999"/>
    <row r="878" s="71" customFormat="1" ht="10.199999999999999"/>
    <row r="879" s="71" customFormat="1" ht="10.199999999999999"/>
    <row r="880" s="71" customFormat="1" ht="10.199999999999999"/>
    <row r="881" s="71" customFormat="1" ht="10.199999999999999"/>
    <row r="882" s="71" customFormat="1" ht="10.199999999999999"/>
    <row r="883" s="71" customFormat="1" ht="10.199999999999999"/>
    <row r="884" s="71" customFormat="1" ht="10.199999999999999"/>
    <row r="885" s="71" customFormat="1" ht="10.199999999999999"/>
    <row r="886" s="71" customFormat="1" ht="10.199999999999999"/>
    <row r="887" s="71" customFormat="1" ht="10.199999999999999"/>
    <row r="888" s="71" customFormat="1" ht="10.199999999999999"/>
    <row r="889" s="71" customFormat="1" ht="10.199999999999999"/>
    <row r="890" s="71" customFormat="1" ht="10.199999999999999"/>
    <row r="891" s="71" customFormat="1" ht="10.199999999999999"/>
    <row r="892" s="71" customFormat="1" ht="10.199999999999999"/>
    <row r="893" s="71" customFormat="1" ht="10.199999999999999"/>
    <row r="894" s="71" customFormat="1" ht="10.199999999999999"/>
    <row r="895" s="71" customFormat="1" ht="10.199999999999999"/>
    <row r="896" s="71" customFormat="1" ht="10.199999999999999"/>
    <row r="897" s="71" customFormat="1" ht="10.199999999999999"/>
    <row r="898" s="71" customFormat="1" ht="10.199999999999999"/>
    <row r="899" s="71" customFormat="1" ht="10.199999999999999"/>
    <row r="900" s="71" customFormat="1" ht="10.199999999999999"/>
    <row r="901" s="71" customFormat="1" ht="10.199999999999999"/>
    <row r="902" s="71" customFormat="1" ht="10.199999999999999"/>
    <row r="903" s="71" customFormat="1" ht="10.199999999999999"/>
    <row r="904" s="71" customFormat="1" ht="10.199999999999999"/>
    <row r="905" s="71" customFormat="1" ht="10.199999999999999"/>
    <row r="906" s="71" customFormat="1" ht="10.199999999999999"/>
    <row r="907" s="71" customFormat="1" ht="10.199999999999999"/>
    <row r="908" s="71" customFormat="1" ht="10.199999999999999"/>
    <row r="909" s="71" customFormat="1" ht="10.199999999999999"/>
    <row r="910" s="71" customFormat="1" ht="10.199999999999999"/>
    <row r="911" s="71" customFormat="1" ht="10.199999999999999"/>
    <row r="912" s="71" customFormat="1" ht="10.199999999999999"/>
    <row r="913" s="71" customFormat="1" ht="10.199999999999999"/>
    <row r="914" s="71" customFormat="1" ht="10.199999999999999"/>
    <row r="915" s="71" customFormat="1" ht="10.199999999999999"/>
    <row r="916" s="71" customFormat="1" ht="10.199999999999999"/>
    <row r="917" s="71" customFormat="1" ht="10.199999999999999"/>
    <row r="918" s="71" customFormat="1" ht="10.199999999999999"/>
    <row r="919" s="71" customFormat="1" ht="10.199999999999999"/>
    <row r="920" s="71" customFormat="1" ht="10.199999999999999"/>
    <row r="921" s="71" customFormat="1" ht="10.199999999999999"/>
    <row r="922" s="71" customFormat="1" ht="10.199999999999999"/>
    <row r="923" s="71" customFormat="1" ht="10.199999999999999"/>
    <row r="924" s="71" customFormat="1" ht="10.199999999999999"/>
    <row r="925" s="71" customFormat="1" ht="10.199999999999999"/>
    <row r="926" s="71" customFormat="1" ht="10.199999999999999"/>
    <row r="927" s="71" customFormat="1" ht="10.199999999999999"/>
    <row r="928" s="71" customFormat="1" ht="10.199999999999999"/>
    <row r="929" s="71" customFormat="1" ht="10.199999999999999"/>
    <row r="930" s="71" customFormat="1" ht="10.199999999999999"/>
    <row r="931" s="71" customFormat="1" ht="10.199999999999999"/>
    <row r="932" s="71" customFormat="1" ht="10.199999999999999"/>
    <row r="933" s="71" customFormat="1" ht="10.199999999999999"/>
    <row r="934" s="71" customFormat="1" ht="10.199999999999999"/>
    <row r="935" s="71" customFormat="1" ht="10.199999999999999"/>
    <row r="936" s="71" customFormat="1" ht="10.199999999999999"/>
    <row r="937" s="71" customFormat="1" ht="10.199999999999999"/>
    <row r="938" s="71" customFormat="1" ht="10.199999999999999"/>
    <row r="939" s="71" customFormat="1" ht="10.199999999999999"/>
    <row r="940" s="71" customFormat="1" ht="10.199999999999999"/>
    <row r="941" s="71" customFormat="1" ht="10.199999999999999"/>
    <row r="942" s="71" customFormat="1" ht="10.199999999999999"/>
    <row r="943" s="71" customFormat="1" ht="10.199999999999999"/>
    <row r="944" s="71" customFormat="1" ht="10.199999999999999"/>
    <row r="945" s="71" customFormat="1" ht="10.199999999999999"/>
    <row r="946" s="71" customFormat="1" ht="10.199999999999999"/>
    <row r="947" s="71" customFormat="1" ht="10.199999999999999"/>
    <row r="948" s="71" customFormat="1" ht="10.199999999999999"/>
    <row r="949" s="71" customFormat="1" ht="10.199999999999999"/>
    <row r="950" s="71" customFormat="1" ht="10.199999999999999"/>
    <row r="951" s="71" customFormat="1" ht="10.199999999999999"/>
    <row r="952" s="71" customFormat="1" ht="10.199999999999999"/>
    <row r="953" s="71" customFormat="1" ht="10.199999999999999"/>
    <row r="954" s="71" customFormat="1" ht="10.199999999999999"/>
    <row r="955" s="71" customFormat="1" ht="10.199999999999999"/>
    <row r="956" s="71" customFormat="1" ht="10.199999999999999"/>
    <row r="957" s="71" customFormat="1" ht="10.199999999999999"/>
    <row r="958" s="71" customFormat="1" ht="10.199999999999999"/>
    <row r="959" s="71" customFormat="1" ht="10.199999999999999"/>
    <row r="960" s="71" customFormat="1" ht="10.199999999999999"/>
    <row r="961" s="71" customFormat="1" ht="10.199999999999999"/>
    <row r="962" s="71" customFormat="1" ht="10.199999999999999"/>
    <row r="963" s="71" customFormat="1" ht="10.199999999999999"/>
    <row r="964" s="71" customFormat="1" ht="10.199999999999999"/>
    <row r="965" s="71" customFormat="1" ht="10.199999999999999"/>
    <row r="966" s="71" customFormat="1" ht="10.199999999999999"/>
    <row r="967" s="71" customFormat="1" ht="10.199999999999999"/>
    <row r="968" s="71" customFormat="1" ht="10.199999999999999"/>
    <row r="969" s="71" customFormat="1" ht="10.199999999999999"/>
    <row r="970" s="71" customFormat="1" ht="10.199999999999999"/>
    <row r="971" s="71" customFormat="1" ht="10.199999999999999"/>
    <row r="972" s="71" customFormat="1" ht="10.199999999999999"/>
    <row r="973" s="71" customFormat="1" ht="10.199999999999999"/>
    <row r="974" s="71" customFormat="1" ht="10.199999999999999"/>
    <row r="975" s="71" customFormat="1" ht="10.199999999999999"/>
    <row r="976" s="71" customFormat="1" ht="10.199999999999999"/>
    <row r="977" s="71" customFormat="1" ht="10.199999999999999"/>
    <row r="978" s="71" customFormat="1" ht="10.199999999999999"/>
    <row r="979" s="71" customFormat="1" ht="10.199999999999999"/>
    <row r="980" s="71" customFormat="1" ht="10.199999999999999"/>
    <row r="981" s="71" customFormat="1" ht="10.199999999999999"/>
    <row r="982" s="71" customFormat="1" ht="10.199999999999999"/>
    <row r="983" s="71" customFormat="1" ht="10.199999999999999"/>
    <row r="984" s="71" customFormat="1" ht="10.199999999999999"/>
    <row r="985" s="71" customFormat="1" ht="10.199999999999999"/>
    <row r="986" s="71" customFormat="1" ht="10.199999999999999"/>
    <row r="987" s="71" customFormat="1" ht="10.199999999999999"/>
    <row r="988" s="71" customFormat="1" ht="10.199999999999999"/>
    <row r="989" s="71" customFormat="1" ht="10.199999999999999"/>
    <row r="990" s="71" customFormat="1" ht="10.199999999999999"/>
    <row r="991" s="71" customFormat="1" ht="10.199999999999999"/>
    <row r="992" s="71" customFormat="1" ht="10.199999999999999"/>
    <row r="993" s="71" customFormat="1" ht="10.199999999999999"/>
    <row r="994" s="71" customFormat="1" ht="10.199999999999999"/>
    <row r="995" s="71" customFormat="1" ht="10.199999999999999"/>
    <row r="996" s="71" customFormat="1" ht="10.199999999999999"/>
    <row r="997" s="71" customFormat="1" ht="10.199999999999999"/>
    <row r="998" s="71" customFormat="1" ht="10.199999999999999"/>
    <row r="999" s="71" customFormat="1" ht="10.199999999999999"/>
    <row r="1000" s="71" customFormat="1" ht="10.199999999999999"/>
    <row r="1001" s="71" customFormat="1" ht="10.199999999999999"/>
    <row r="1002" s="71" customFormat="1" ht="10.199999999999999"/>
    <row r="1003" s="71" customFormat="1" ht="10.199999999999999"/>
    <row r="1004" s="71" customFormat="1" ht="10.199999999999999"/>
    <row r="1005" s="71" customFormat="1" ht="10.199999999999999"/>
    <row r="1006" s="71" customFormat="1" ht="10.199999999999999"/>
    <row r="1007" s="71" customFormat="1" ht="10.199999999999999"/>
    <row r="1008" s="71" customFormat="1" ht="10.199999999999999"/>
    <row r="1009" s="71" customFormat="1" ht="10.199999999999999"/>
    <row r="1010" s="71" customFormat="1" ht="10.199999999999999"/>
    <row r="1011" s="71" customFormat="1" ht="10.199999999999999"/>
    <row r="1012" s="71" customFormat="1" ht="10.199999999999999"/>
    <row r="1013" s="71" customFormat="1" ht="10.199999999999999"/>
    <row r="1014" s="71" customFormat="1" ht="10.199999999999999"/>
    <row r="1015" s="71" customFormat="1" ht="10.199999999999999"/>
    <row r="1016" s="71" customFormat="1" ht="10.199999999999999"/>
    <row r="1017" s="71" customFormat="1" ht="10.199999999999999"/>
    <row r="1018" s="71" customFormat="1" ht="10.199999999999999"/>
    <row r="1019" s="71" customFormat="1" ht="10.199999999999999"/>
    <row r="1020" s="71" customFormat="1" ht="10.199999999999999"/>
    <row r="1021" s="71" customFormat="1" ht="10.199999999999999"/>
    <row r="1022" s="71" customFormat="1" ht="10.199999999999999"/>
    <row r="1023" s="71" customFormat="1" ht="10.199999999999999"/>
    <row r="1024" s="71" customFormat="1" ht="10.199999999999999"/>
    <row r="1025" s="71" customFormat="1" ht="10.199999999999999"/>
    <row r="1026" s="71" customFormat="1" ht="10.199999999999999"/>
    <row r="1027" s="71" customFormat="1" ht="10.199999999999999"/>
    <row r="1028" s="71" customFormat="1" ht="10.199999999999999"/>
    <row r="1029" s="71" customFormat="1" ht="10.199999999999999"/>
    <row r="1030" s="71" customFormat="1" ht="10.199999999999999"/>
    <row r="1031" s="71" customFormat="1" ht="10.199999999999999"/>
    <row r="1032" s="71" customFormat="1" ht="10.199999999999999"/>
    <row r="1033" s="71" customFormat="1" ht="10.199999999999999"/>
    <row r="1034" s="71" customFormat="1" ht="10.199999999999999"/>
    <row r="1035" s="71" customFormat="1" ht="10.199999999999999"/>
    <row r="1036" s="71" customFormat="1" ht="10.199999999999999"/>
    <row r="1037" s="71" customFormat="1" ht="10.199999999999999"/>
    <row r="1038" s="71" customFormat="1" ht="10.199999999999999"/>
    <row r="1039" s="71" customFormat="1" ht="10.199999999999999"/>
    <row r="1040" s="71" customFormat="1" ht="10.199999999999999"/>
    <row r="1041" s="71" customFormat="1" ht="10.199999999999999"/>
    <row r="1042" s="71" customFormat="1" ht="10.199999999999999"/>
    <row r="1043" s="71" customFormat="1" ht="10.199999999999999"/>
    <row r="1044" s="71" customFormat="1" ht="10.199999999999999"/>
    <row r="1045" s="71" customFormat="1" ht="10.199999999999999"/>
    <row r="1046" s="71" customFormat="1" ht="10.199999999999999"/>
    <row r="1047" s="71" customFormat="1" ht="10.199999999999999"/>
    <row r="1048" s="71" customFormat="1" ht="10.199999999999999"/>
    <row r="1049" s="71" customFormat="1" ht="10.199999999999999"/>
    <row r="1050" s="71" customFormat="1" ht="10.199999999999999"/>
    <row r="1051" s="71" customFormat="1" ht="10.199999999999999"/>
    <row r="1052" s="71" customFormat="1" ht="10.199999999999999"/>
    <row r="1053" s="71" customFormat="1" ht="10.199999999999999"/>
    <row r="1054" s="71" customFormat="1" ht="10.199999999999999"/>
    <row r="1055" s="71" customFormat="1" ht="10.199999999999999"/>
    <row r="1056" s="71" customFormat="1" ht="10.199999999999999"/>
    <row r="1057" s="71" customFormat="1" ht="10.199999999999999"/>
    <row r="1058" s="71" customFormat="1" ht="10.199999999999999"/>
    <row r="1059" s="71" customFormat="1" ht="10.199999999999999"/>
    <row r="1060" s="71" customFormat="1" ht="10.199999999999999"/>
    <row r="1061" s="71" customFormat="1" ht="10.199999999999999"/>
    <row r="1062" s="71" customFormat="1" ht="10.199999999999999"/>
    <row r="1063" s="71" customFormat="1" ht="10.199999999999999"/>
    <row r="1064" s="71" customFormat="1" ht="10.199999999999999"/>
    <row r="1065" s="71" customFormat="1" ht="10.199999999999999"/>
    <row r="1066" s="71" customFormat="1" ht="10.199999999999999"/>
    <row r="1067" s="71" customFormat="1" ht="10.199999999999999"/>
    <row r="1068" s="71" customFormat="1" ht="10.199999999999999"/>
    <row r="1069" s="71" customFormat="1" ht="10.199999999999999"/>
    <row r="1070" s="71" customFormat="1" ht="10.199999999999999"/>
    <row r="1071" s="71" customFormat="1" ht="10.199999999999999"/>
    <row r="1072" s="71" customFormat="1" ht="10.199999999999999"/>
    <row r="1073" s="71" customFormat="1" ht="10.199999999999999"/>
    <row r="1074" s="71" customFormat="1" ht="10.199999999999999"/>
    <row r="1075" s="71" customFormat="1" ht="10.199999999999999"/>
    <row r="1076" s="71" customFormat="1" ht="10.199999999999999"/>
    <row r="1077" s="71" customFormat="1" ht="10.199999999999999"/>
    <row r="1078" s="71" customFormat="1" ht="10.199999999999999"/>
    <row r="1079" s="71" customFormat="1" ht="10.199999999999999"/>
    <row r="1080" s="71" customFormat="1" ht="10.199999999999999"/>
    <row r="1081" s="71" customFormat="1" ht="10.199999999999999"/>
    <row r="1082" s="71" customFormat="1" ht="10.199999999999999"/>
    <row r="1083" s="71" customFormat="1" ht="10.199999999999999"/>
    <row r="1084" s="71" customFormat="1" ht="10.199999999999999"/>
    <row r="1085" s="71" customFormat="1" ht="10.199999999999999"/>
    <row r="1086" s="71" customFormat="1" ht="10.199999999999999"/>
    <row r="1087" s="71" customFormat="1" ht="10.199999999999999"/>
    <row r="1088" s="71" customFormat="1" ht="10.199999999999999"/>
    <row r="1089" s="71" customFormat="1" ht="10.199999999999999"/>
    <row r="1090" s="71" customFormat="1" ht="10.199999999999999"/>
    <row r="1091" s="71" customFormat="1" ht="10.199999999999999"/>
    <row r="1092" s="71" customFormat="1" ht="10.199999999999999"/>
    <row r="1093" s="71" customFormat="1" ht="10.199999999999999"/>
    <row r="1094" s="71" customFormat="1" ht="10.199999999999999"/>
    <row r="1095" s="71" customFormat="1" ht="10.199999999999999"/>
    <row r="1096" s="71" customFormat="1" ht="10.199999999999999"/>
    <row r="1097" s="71" customFormat="1" ht="10.199999999999999"/>
    <row r="1098" s="71" customFormat="1" ht="10.199999999999999"/>
    <row r="1099" s="71" customFormat="1" ht="10.199999999999999"/>
    <row r="1100" s="71" customFormat="1" ht="10.199999999999999"/>
    <row r="1101" s="71" customFormat="1" ht="10.199999999999999"/>
    <row r="1102" s="71" customFormat="1" ht="10.199999999999999"/>
    <row r="1103" s="71" customFormat="1" ht="10.199999999999999"/>
    <row r="1104" s="71" customFormat="1" ht="10.199999999999999"/>
    <row r="1105" s="71" customFormat="1" ht="10.199999999999999"/>
    <row r="1106" s="71" customFormat="1" ht="10.199999999999999"/>
    <row r="1107" s="71" customFormat="1" ht="10.199999999999999"/>
    <row r="1108" s="71" customFormat="1" ht="10.199999999999999"/>
    <row r="1109" s="71" customFormat="1" ht="10.199999999999999"/>
    <row r="1110" s="71" customFormat="1" ht="10.199999999999999"/>
    <row r="1111" s="71" customFormat="1" ht="10.199999999999999"/>
    <row r="1112" s="71" customFormat="1" ht="10.199999999999999"/>
    <row r="1113" s="71" customFormat="1" ht="10.199999999999999"/>
    <row r="1114" s="71" customFormat="1" ht="10.199999999999999"/>
    <row r="1115" s="71" customFormat="1" ht="10.199999999999999"/>
    <row r="1116" s="71" customFormat="1" ht="10.199999999999999"/>
    <row r="1117" s="71" customFormat="1" ht="10.199999999999999"/>
    <row r="1118" s="71" customFormat="1" ht="10.199999999999999"/>
    <row r="1119" s="71" customFormat="1" ht="10.199999999999999"/>
    <row r="1120" s="71" customFormat="1" ht="10.199999999999999"/>
    <row r="1121" s="71" customFormat="1" ht="10.199999999999999"/>
    <row r="1122" s="71" customFormat="1" ht="10.199999999999999"/>
    <row r="1123" s="71" customFormat="1" ht="10.199999999999999"/>
    <row r="1124" s="71" customFormat="1" ht="10.199999999999999"/>
    <row r="1125" s="71" customFormat="1" ht="10.199999999999999"/>
    <row r="1126" s="71" customFormat="1" ht="10.199999999999999"/>
    <row r="1127" s="71" customFormat="1" ht="10.199999999999999"/>
    <row r="1128" s="71" customFormat="1" ht="10.199999999999999"/>
    <row r="1129" s="71" customFormat="1" ht="10.199999999999999"/>
    <row r="1130" s="71" customFormat="1" ht="10.199999999999999"/>
    <row r="1131" s="71" customFormat="1" ht="10.199999999999999"/>
    <row r="1132" s="71" customFormat="1" ht="10.199999999999999"/>
    <row r="1133" s="71" customFormat="1" ht="10.199999999999999"/>
    <row r="1134" s="71" customFormat="1" ht="10.199999999999999"/>
    <row r="1135" s="71" customFormat="1" ht="10.199999999999999"/>
    <row r="1136" s="71" customFormat="1" ht="10.199999999999999"/>
    <row r="1137" s="71" customFormat="1" ht="10.199999999999999"/>
    <row r="1138" s="71" customFormat="1" ht="10.199999999999999"/>
    <row r="1139" s="71" customFormat="1" ht="10.199999999999999"/>
    <row r="1140" s="71" customFormat="1" ht="10.199999999999999"/>
    <row r="1141" s="71" customFormat="1" ht="10.199999999999999"/>
    <row r="1142" s="71" customFormat="1" ht="10.199999999999999"/>
    <row r="1143" s="71" customFormat="1" ht="10.199999999999999"/>
    <row r="1144" s="71" customFormat="1" ht="10.199999999999999"/>
    <row r="1145" s="71" customFormat="1" ht="10.199999999999999"/>
    <row r="1146" s="71" customFormat="1" ht="10.199999999999999"/>
    <row r="1147" s="71" customFormat="1" ht="10.199999999999999"/>
    <row r="1148" s="71" customFormat="1" ht="10.199999999999999"/>
    <row r="1149" s="71" customFormat="1" ht="10.199999999999999"/>
    <row r="1150" s="71" customFormat="1" ht="10.199999999999999"/>
    <row r="1151" s="71" customFormat="1" ht="10.199999999999999"/>
    <row r="1152" s="71" customFormat="1" ht="10.199999999999999"/>
    <row r="1153" s="71" customFormat="1" ht="10.199999999999999"/>
    <row r="1154" s="71" customFormat="1" ht="10.199999999999999"/>
    <row r="1155" s="71" customFormat="1" ht="10.199999999999999"/>
    <row r="1156" s="71" customFormat="1" ht="10.199999999999999"/>
    <row r="1157" s="71" customFormat="1" ht="10.199999999999999"/>
    <row r="1158" s="71" customFormat="1" ht="10.199999999999999"/>
    <row r="1159" s="71" customFormat="1" ht="10.199999999999999"/>
    <row r="1160" s="71" customFormat="1" ht="10.199999999999999"/>
    <row r="1161" s="71" customFormat="1" ht="10.199999999999999"/>
    <row r="1162" s="71" customFormat="1" ht="10.199999999999999"/>
    <row r="1163" s="71" customFormat="1" ht="10.199999999999999"/>
    <row r="1164" s="71" customFormat="1" ht="10.199999999999999"/>
    <row r="1165" s="71" customFormat="1" ht="10.199999999999999"/>
    <row r="1166" s="71" customFormat="1" ht="10.199999999999999"/>
    <row r="1167" s="71" customFormat="1" ht="10.199999999999999"/>
    <row r="1168" s="71" customFormat="1" ht="10.199999999999999"/>
    <row r="1169" s="71" customFormat="1" ht="10.199999999999999"/>
    <row r="1170" s="71" customFormat="1" ht="10.199999999999999"/>
    <row r="1171" s="71" customFormat="1" ht="10.199999999999999"/>
    <row r="1172" s="71" customFormat="1" ht="10.199999999999999"/>
    <row r="1173" s="71" customFormat="1" ht="10.199999999999999"/>
    <row r="1174" s="71" customFormat="1" ht="10.199999999999999"/>
    <row r="1175" s="71" customFormat="1" ht="10.199999999999999"/>
    <row r="1176" s="71" customFormat="1" ht="10.199999999999999"/>
    <row r="1177" s="71" customFormat="1" ht="10.199999999999999"/>
    <row r="1178" s="71" customFormat="1" ht="10.199999999999999"/>
    <row r="1179" s="71" customFormat="1" ht="10.199999999999999"/>
    <row r="1180" s="71" customFormat="1" ht="10.199999999999999"/>
    <row r="1181" s="71" customFormat="1" ht="10.199999999999999"/>
    <row r="1182" s="71" customFormat="1" ht="10.199999999999999"/>
    <row r="1183" s="71" customFormat="1" ht="10.199999999999999"/>
    <row r="1184" s="71" customFormat="1" ht="10.199999999999999"/>
    <row r="1185" s="71" customFormat="1" ht="10.199999999999999"/>
    <row r="1186" s="71" customFormat="1" ht="10.199999999999999"/>
    <row r="1187" s="71" customFormat="1" ht="10.199999999999999"/>
    <row r="1188" s="71" customFormat="1" ht="10.199999999999999"/>
    <row r="1189" s="71" customFormat="1" ht="10.199999999999999"/>
    <row r="1190" s="71" customFormat="1" ht="10.199999999999999"/>
    <row r="1191" s="71" customFormat="1" ht="10.199999999999999"/>
    <row r="1192" s="71" customFormat="1" ht="10.199999999999999"/>
    <row r="1193" s="71" customFormat="1" ht="10.199999999999999"/>
    <row r="1194" s="71" customFormat="1" ht="10.199999999999999"/>
    <row r="1195" s="71" customFormat="1" ht="10.199999999999999"/>
    <row r="1196" s="71" customFormat="1" ht="10.199999999999999"/>
    <row r="1197" s="71" customFormat="1" ht="10.199999999999999"/>
    <row r="1198" s="71" customFormat="1" ht="10.199999999999999"/>
    <row r="1199" s="71" customFormat="1" ht="10.199999999999999"/>
    <row r="1200" s="71" customFormat="1" ht="10.199999999999999"/>
    <row r="1201" s="71" customFormat="1" ht="10.199999999999999"/>
    <row r="1202" s="71" customFormat="1" ht="10.199999999999999"/>
    <row r="1203" s="71" customFormat="1" ht="10.199999999999999"/>
    <row r="1204" s="71" customFormat="1" ht="10.199999999999999"/>
    <row r="1205" s="71" customFormat="1" ht="10.199999999999999"/>
    <row r="1206" s="71" customFormat="1" ht="10.199999999999999"/>
    <row r="1207" s="71" customFormat="1" ht="10.199999999999999"/>
    <row r="1208" s="71" customFormat="1" ht="10.199999999999999"/>
    <row r="1209" s="71" customFormat="1" ht="10.199999999999999"/>
    <row r="1210" s="71" customFormat="1" ht="10.199999999999999"/>
    <row r="1211" s="71" customFormat="1" ht="10.199999999999999"/>
    <row r="1212" s="71" customFormat="1" ht="10.199999999999999"/>
    <row r="1213" s="71" customFormat="1" ht="10.199999999999999"/>
    <row r="1214" s="71" customFormat="1" ht="10.199999999999999"/>
    <row r="1215" s="71" customFormat="1" ht="10.199999999999999"/>
    <row r="1216" s="71" customFormat="1" ht="10.199999999999999"/>
    <row r="1217" s="71" customFormat="1" ht="10.199999999999999"/>
    <row r="1218" s="71" customFormat="1" ht="10.199999999999999"/>
    <row r="1219" s="71" customFormat="1" ht="10.199999999999999"/>
    <row r="1220" s="71" customFormat="1" ht="10.199999999999999"/>
    <row r="1221" s="71" customFormat="1" ht="10.199999999999999"/>
    <row r="1222" s="71" customFormat="1" ht="10.199999999999999"/>
    <row r="1223" s="71" customFormat="1" ht="10.199999999999999"/>
    <row r="1224" s="71" customFormat="1" ht="10.199999999999999"/>
    <row r="1225" s="71" customFormat="1" ht="10.199999999999999"/>
    <row r="1226" s="71" customFormat="1" ht="10.199999999999999"/>
    <row r="1227" s="71" customFormat="1" ht="10.199999999999999"/>
    <row r="1228" s="71" customFormat="1" ht="10.199999999999999"/>
    <row r="1229" s="71" customFormat="1" ht="10.199999999999999"/>
    <row r="1230" s="71" customFormat="1" ht="10.199999999999999"/>
    <row r="1231" s="71" customFormat="1" ht="10.199999999999999"/>
    <row r="1232" s="71" customFormat="1" ht="10.199999999999999"/>
    <row r="1233" s="71" customFormat="1" ht="10.199999999999999"/>
    <row r="1234" s="71" customFormat="1" ht="10.199999999999999"/>
    <row r="1235" s="71" customFormat="1" ht="10.199999999999999"/>
    <row r="1236" s="71" customFormat="1" ht="10.199999999999999"/>
    <row r="1237" s="71" customFormat="1" ht="10.199999999999999"/>
    <row r="1238" s="71" customFormat="1" ht="10.199999999999999"/>
    <row r="1239" s="71" customFormat="1" ht="10.199999999999999"/>
    <row r="1240" s="71" customFormat="1" ht="10.199999999999999"/>
    <row r="1241" s="71" customFormat="1" ht="10.199999999999999"/>
    <row r="1242" s="71" customFormat="1" ht="10.199999999999999"/>
    <row r="1243" s="71" customFormat="1" ht="10.199999999999999"/>
    <row r="1244" s="71" customFormat="1" ht="10.199999999999999"/>
    <row r="1245" s="71" customFormat="1" ht="10.199999999999999"/>
    <row r="1246" s="71" customFormat="1" ht="10.199999999999999"/>
    <row r="1247" s="71" customFormat="1" ht="10.199999999999999"/>
    <row r="1248" s="71" customFormat="1" ht="10.199999999999999"/>
    <row r="1249" s="71" customFormat="1" ht="10.199999999999999"/>
    <row r="1250" s="71" customFormat="1" ht="10.199999999999999"/>
    <row r="1251" s="71" customFormat="1" ht="10.199999999999999"/>
    <row r="1252" s="71" customFormat="1" ht="10.199999999999999"/>
    <row r="1253" s="71" customFormat="1" ht="10.199999999999999"/>
    <row r="1254" s="71" customFormat="1" ht="10.199999999999999"/>
    <row r="1255" s="71" customFormat="1" ht="10.199999999999999"/>
    <row r="1256" s="71" customFormat="1" ht="10.199999999999999"/>
    <row r="1257" s="71" customFormat="1" ht="10.199999999999999"/>
    <row r="1258" s="71" customFormat="1" ht="10.199999999999999"/>
    <row r="1259" s="71" customFormat="1" ht="10.199999999999999"/>
    <row r="1260" s="71" customFormat="1" ht="10.199999999999999"/>
    <row r="1261" s="71" customFormat="1" ht="10.199999999999999"/>
    <row r="1262" s="71" customFormat="1" ht="10.199999999999999"/>
    <row r="1263" s="71" customFormat="1" ht="10.199999999999999"/>
    <row r="1264" s="71" customFormat="1" ht="10.199999999999999"/>
    <row r="1265" s="71" customFormat="1" ht="10.199999999999999"/>
    <row r="1266" s="71" customFormat="1" ht="10.199999999999999"/>
    <row r="1267" s="71" customFormat="1" ht="10.199999999999999"/>
    <row r="1268" s="71" customFormat="1" ht="10.199999999999999"/>
    <row r="1269" s="71" customFormat="1" ht="10.199999999999999"/>
    <row r="1270" s="71" customFormat="1" ht="10.199999999999999"/>
    <row r="1271" s="71" customFormat="1" ht="10.199999999999999"/>
    <row r="1272" s="71" customFormat="1" ht="10.199999999999999"/>
    <row r="1273" s="71" customFormat="1" ht="10.199999999999999"/>
    <row r="1274" s="71" customFormat="1" ht="10.199999999999999"/>
    <row r="1275" s="71" customFormat="1" ht="10.199999999999999"/>
    <row r="1276" s="71" customFormat="1" ht="10.199999999999999"/>
    <row r="1277" s="71" customFormat="1" ht="10.199999999999999"/>
    <row r="1278" s="71" customFormat="1" ht="10.199999999999999"/>
    <row r="1279" s="71" customFormat="1" ht="10.199999999999999"/>
    <row r="1280" s="71" customFormat="1" ht="10.199999999999999"/>
    <row r="1281" s="71" customFormat="1" ht="10.199999999999999"/>
    <row r="1282" s="71" customFormat="1" ht="10.199999999999999"/>
    <row r="1283" s="71" customFormat="1" ht="10.199999999999999"/>
    <row r="1284" s="71" customFormat="1" ht="10.199999999999999"/>
    <row r="1285" s="71" customFormat="1" ht="10.199999999999999"/>
    <row r="1286" s="71" customFormat="1" ht="10.199999999999999"/>
    <row r="1287" s="71" customFormat="1" ht="10.199999999999999"/>
    <row r="1288" s="71" customFormat="1" ht="10.199999999999999"/>
    <row r="1289" s="71" customFormat="1" ht="10.199999999999999"/>
    <row r="1290" s="71" customFormat="1" ht="10.199999999999999"/>
    <row r="1291" s="71" customFormat="1" ht="10.199999999999999"/>
    <row r="1292" s="71" customFormat="1" ht="10.199999999999999"/>
    <row r="1293" s="71" customFormat="1" ht="10.199999999999999"/>
    <row r="1294" s="71" customFormat="1" ht="10.199999999999999"/>
    <row r="1295" s="71" customFormat="1" ht="10.199999999999999"/>
    <row r="1296" s="71" customFormat="1" ht="10.199999999999999"/>
    <row r="1297" s="71" customFormat="1" ht="10.199999999999999"/>
    <row r="1298" s="71" customFormat="1" ht="10.199999999999999"/>
    <row r="1299" s="71" customFormat="1" ht="10.199999999999999"/>
    <row r="1300" s="71" customFormat="1" ht="10.199999999999999"/>
    <row r="1301" s="71" customFormat="1" ht="10.199999999999999"/>
    <row r="1302" s="71" customFormat="1" ht="10.199999999999999"/>
    <row r="1303" s="71" customFormat="1" ht="10.199999999999999"/>
    <row r="1304" s="71" customFormat="1" ht="10.199999999999999"/>
    <row r="1305" s="71" customFormat="1" ht="10.199999999999999"/>
    <row r="1306" s="71" customFormat="1" ht="10.199999999999999"/>
    <row r="1307" s="71" customFormat="1" ht="10.199999999999999"/>
    <row r="1308" s="71" customFormat="1" ht="10.199999999999999"/>
    <row r="1309" s="71" customFormat="1" ht="10.199999999999999"/>
    <row r="1310" s="71" customFormat="1" ht="10.199999999999999"/>
    <row r="1311" s="71" customFormat="1" ht="10.199999999999999"/>
    <row r="1312" s="71" customFormat="1" ht="10.199999999999999"/>
    <row r="1313" s="71" customFormat="1" ht="10.199999999999999"/>
    <row r="1314" s="71" customFormat="1" ht="10.199999999999999"/>
    <row r="1315" s="71" customFormat="1" ht="10.199999999999999"/>
    <row r="1316" s="71" customFormat="1" ht="10.199999999999999"/>
    <row r="1317" s="71" customFormat="1" ht="10.199999999999999"/>
    <row r="1318" s="71" customFormat="1" ht="10.199999999999999"/>
    <row r="1319" s="71" customFormat="1" ht="10.199999999999999"/>
    <row r="1320" s="71" customFormat="1" ht="10.199999999999999"/>
    <row r="1321" s="71" customFormat="1" ht="10.199999999999999"/>
    <row r="1322" s="71" customFormat="1" ht="10.199999999999999"/>
    <row r="1323" s="71" customFormat="1" ht="10.199999999999999"/>
    <row r="1324" s="71" customFormat="1" ht="10.199999999999999"/>
    <row r="1325" s="71" customFormat="1" ht="10.199999999999999"/>
    <row r="1326" s="71" customFormat="1" ht="10.199999999999999"/>
    <row r="1327" s="71" customFormat="1" ht="10.199999999999999"/>
    <row r="1328" s="71" customFormat="1" ht="10.199999999999999"/>
    <row r="1329" s="71" customFormat="1" ht="10.199999999999999"/>
    <row r="1330" s="71" customFormat="1" ht="10.199999999999999"/>
    <row r="1331" s="71" customFormat="1" ht="10.199999999999999"/>
    <row r="1332" s="71" customFormat="1" ht="10.199999999999999"/>
    <row r="1333" s="71" customFormat="1" ht="10.199999999999999"/>
    <row r="1334" s="71" customFormat="1" ht="10.199999999999999"/>
    <row r="1335" s="71" customFormat="1" ht="10.199999999999999"/>
    <row r="1336" s="71" customFormat="1" ht="10.199999999999999"/>
    <row r="1337" s="71" customFormat="1" ht="10.199999999999999"/>
    <row r="1338" s="71" customFormat="1" ht="10.199999999999999"/>
    <row r="1339" s="71" customFormat="1" ht="10.199999999999999"/>
    <row r="1340" s="71" customFormat="1" ht="10.199999999999999"/>
    <row r="1341" s="71" customFormat="1" ht="10.199999999999999"/>
    <row r="1342" s="71" customFormat="1" ht="10.199999999999999"/>
    <row r="1343" s="71" customFormat="1" ht="10.199999999999999"/>
    <row r="1344" s="71" customFormat="1" ht="10.199999999999999"/>
    <row r="1345" s="71" customFormat="1" ht="10.199999999999999"/>
    <row r="1346" s="71" customFormat="1" ht="10.199999999999999"/>
    <row r="1347" s="71" customFormat="1" ht="10.199999999999999"/>
    <row r="1348" s="71" customFormat="1" ht="10.199999999999999"/>
    <row r="1349" s="71" customFormat="1" ht="10.199999999999999"/>
    <row r="1350" s="71" customFormat="1" ht="10.199999999999999"/>
    <row r="1351" s="71" customFormat="1" ht="10.199999999999999"/>
    <row r="1352" s="71" customFormat="1" ht="10.199999999999999"/>
    <row r="1353" s="71" customFormat="1" ht="10.199999999999999"/>
    <row r="1354" s="71" customFormat="1" ht="10.199999999999999"/>
    <row r="1355" s="71" customFormat="1" ht="10.199999999999999"/>
    <row r="1356" s="71" customFormat="1" ht="10.199999999999999"/>
    <row r="1357" s="71" customFormat="1" ht="10.199999999999999"/>
    <row r="1358" s="71" customFormat="1" ht="10.199999999999999"/>
    <row r="1359" s="71" customFormat="1" ht="10.199999999999999"/>
    <row r="1360" s="71" customFormat="1" ht="10.199999999999999"/>
    <row r="1361" s="71" customFormat="1" ht="10.199999999999999"/>
    <row r="1362" s="71" customFormat="1" ht="10.199999999999999"/>
    <row r="1363" s="71" customFormat="1" ht="10.199999999999999"/>
    <row r="1364" s="71" customFormat="1" ht="10.199999999999999"/>
    <row r="1365" s="71" customFormat="1" ht="10.199999999999999"/>
    <row r="1366" s="71" customFormat="1" ht="10.199999999999999"/>
    <row r="1367" s="71" customFormat="1" ht="10.199999999999999"/>
    <row r="1368" s="71" customFormat="1" ht="10.199999999999999"/>
    <row r="1369" s="71" customFormat="1" ht="10.199999999999999"/>
    <row r="1370" s="71" customFormat="1" ht="10.199999999999999"/>
    <row r="1371" s="71" customFormat="1" ht="10.199999999999999"/>
    <row r="1372" s="71" customFormat="1" ht="10.199999999999999"/>
    <row r="1373" s="71" customFormat="1" ht="10.199999999999999"/>
    <row r="1374" s="71" customFormat="1" ht="10.199999999999999"/>
    <row r="1375" s="71" customFormat="1" ht="10.199999999999999"/>
    <row r="1376" s="71" customFormat="1" ht="10.199999999999999"/>
    <row r="1377" s="71" customFormat="1" ht="10.199999999999999"/>
    <row r="1378" s="71" customFormat="1" ht="10.199999999999999"/>
    <row r="1379" s="71" customFormat="1" ht="10.199999999999999"/>
    <row r="1380" s="71" customFormat="1" ht="10.199999999999999"/>
    <row r="1381" s="71" customFormat="1" ht="10.199999999999999"/>
    <row r="1382" s="71" customFormat="1" ht="10.199999999999999"/>
    <row r="1383" s="71" customFormat="1" ht="10.199999999999999"/>
    <row r="1384" s="71" customFormat="1" ht="10.199999999999999"/>
    <row r="1385" s="71" customFormat="1" ht="10.199999999999999"/>
    <row r="1386" s="71" customFormat="1" ht="10.199999999999999"/>
    <row r="1387" s="71" customFormat="1" ht="10.199999999999999"/>
    <row r="1388" s="71" customFormat="1" ht="10.199999999999999"/>
    <row r="1389" s="71" customFormat="1" ht="10.199999999999999"/>
    <row r="1390" s="71" customFormat="1" ht="10.199999999999999"/>
    <row r="1391" s="71" customFormat="1" ht="10.199999999999999"/>
    <row r="1392" s="71" customFormat="1" ht="10.199999999999999"/>
    <row r="1393" s="71" customFormat="1" ht="10.199999999999999"/>
    <row r="1394" s="71" customFormat="1" ht="10.199999999999999"/>
    <row r="1395" s="71" customFormat="1" ht="10.199999999999999"/>
    <row r="1396" s="71" customFormat="1" ht="10.199999999999999"/>
    <row r="1397" s="71" customFormat="1" ht="10.199999999999999"/>
    <row r="1398" s="71" customFormat="1" ht="10.199999999999999"/>
    <row r="1399" s="71" customFormat="1" ht="10.199999999999999"/>
    <row r="1400" s="71" customFormat="1" ht="10.199999999999999"/>
    <row r="1401" s="71" customFormat="1" ht="10.199999999999999"/>
    <row r="1402" s="71" customFormat="1" ht="10.199999999999999"/>
    <row r="1403" s="71" customFormat="1" ht="10.199999999999999"/>
    <row r="1404" s="71" customFormat="1" ht="10.199999999999999"/>
    <row r="1405" s="71" customFormat="1" ht="10.199999999999999"/>
    <row r="1406" s="71" customFormat="1" ht="10.199999999999999"/>
    <row r="1407" s="71" customFormat="1" ht="10.199999999999999"/>
    <row r="1408" s="71" customFormat="1" ht="10.199999999999999"/>
    <row r="1409" s="71" customFormat="1" ht="10.199999999999999"/>
    <row r="1410" s="71" customFormat="1" ht="10.199999999999999"/>
    <row r="1411" s="71" customFormat="1" ht="10.199999999999999"/>
    <row r="1412" s="71" customFormat="1" ht="10.199999999999999"/>
    <row r="1413" s="71" customFormat="1" ht="10.199999999999999"/>
    <row r="1414" s="71" customFormat="1" ht="10.199999999999999"/>
    <row r="1415" s="71" customFormat="1" ht="10.199999999999999"/>
    <row r="1416" s="71" customFormat="1" ht="10.199999999999999"/>
    <row r="1417" s="71" customFormat="1" ht="10.199999999999999"/>
    <row r="1418" s="71" customFormat="1" ht="10.199999999999999"/>
    <row r="1419" s="71" customFormat="1" ht="10.199999999999999"/>
    <row r="1420" s="71" customFormat="1" ht="10.199999999999999"/>
    <row r="1421" s="71" customFormat="1" ht="10.199999999999999"/>
    <row r="1422" s="71" customFormat="1" ht="10.199999999999999"/>
    <row r="1423" s="71" customFormat="1" ht="10.199999999999999"/>
    <row r="1424" s="71" customFormat="1" ht="10.199999999999999"/>
    <row r="1425" s="71" customFormat="1" ht="10.199999999999999"/>
    <row r="1426" s="71" customFormat="1" ht="10.199999999999999"/>
    <row r="1427" s="71" customFormat="1" ht="10.199999999999999"/>
    <row r="1428" s="71" customFormat="1" ht="10.199999999999999"/>
    <row r="1429" s="71" customFormat="1" ht="10.199999999999999"/>
    <row r="1430" s="71" customFormat="1" ht="10.199999999999999"/>
    <row r="1431" s="71" customFormat="1" ht="10.199999999999999"/>
    <row r="1432" s="71" customFormat="1" ht="10.199999999999999"/>
    <row r="1433" s="71" customFormat="1" ht="10.199999999999999"/>
    <row r="1434" s="71" customFormat="1" ht="10.199999999999999"/>
    <row r="1435" s="71" customFormat="1" ht="10.199999999999999"/>
    <row r="1436" s="71" customFormat="1" ht="10.199999999999999"/>
    <row r="1437" s="71" customFormat="1" ht="10.199999999999999"/>
    <row r="1438" s="71" customFormat="1" ht="10.199999999999999"/>
    <row r="1439" s="71" customFormat="1" ht="10.199999999999999"/>
    <row r="1440" s="71" customFormat="1" ht="10.199999999999999"/>
    <row r="1441" s="71" customFormat="1" ht="10.199999999999999"/>
    <row r="1442" s="71" customFormat="1" ht="10.199999999999999"/>
    <row r="1443" s="71" customFormat="1" ht="10.199999999999999"/>
    <row r="1444" s="71" customFormat="1" ht="10.199999999999999"/>
    <row r="1445" s="71" customFormat="1" ht="10.199999999999999"/>
    <row r="1446" s="71" customFormat="1" ht="10.199999999999999"/>
    <row r="1447" s="71" customFormat="1" ht="10.199999999999999"/>
    <row r="1448" s="71" customFormat="1" ht="10.199999999999999"/>
    <row r="1449" s="71" customFormat="1" ht="10.199999999999999"/>
    <row r="1450" s="71" customFormat="1" ht="10.199999999999999"/>
    <row r="1451" s="71" customFormat="1" ht="10.199999999999999"/>
    <row r="1452" s="71" customFormat="1" ht="10.199999999999999"/>
    <row r="1453" s="71" customFormat="1" ht="10.199999999999999"/>
    <row r="1454" s="71" customFormat="1" ht="10.199999999999999"/>
    <row r="1455" s="71" customFormat="1" ht="10.199999999999999"/>
    <row r="1456" s="71" customFormat="1" ht="10.199999999999999"/>
    <row r="1457" s="71" customFormat="1" ht="10.199999999999999"/>
    <row r="1458" s="71" customFormat="1" ht="10.199999999999999"/>
    <row r="1459" s="71" customFormat="1" ht="10.199999999999999"/>
    <row r="1460" s="71" customFormat="1" ht="10.199999999999999"/>
    <row r="1461" s="71" customFormat="1" ht="10.199999999999999"/>
    <row r="1462" s="71" customFormat="1" ht="10.199999999999999"/>
    <row r="1463" s="71" customFormat="1" ht="10.199999999999999"/>
    <row r="1464" s="71" customFormat="1" ht="10.199999999999999"/>
    <row r="1465" s="71" customFormat="1" ht="10.199999999999999"/>
    <row r="1466" s="71" customFormat="1" ht="10.199999999999999"/>
    <row r="1467" s="71" customFormat="1" ht="10.199999999999999"/>
    <row r="1468" s="71" customFormat="1" ht="10.199999999999999"/>
    <row r="1469" s="71" customFormat="1" ht="10.199999999999999"/>
    <row r="1470" s="71" customFormat="1" ht="10.199999999999999"/>
    <row r="1471" s="71" customFormat="1" ht="10.199999999999999"/>
    <row r="1472" s="71" customFormat="1" ht="10.199999999999999"/>
    <row r="1473" s="71" customFormat="1" ht="10.199999999999999"/>
    <row r="1474" s="71" customFormat="1" ht="10.199999999999999"/>
    <row r="1475" s="71" customFormat="1" ht="10.199999999999999"/>
    <row r="1476" s="71" customFormat="1" ht="10.199999999999999"/>
    <row r="1477" s="71" customFormat="1" ht="10.199999999999999"/>
    <row r="1478" s="71" customFormat="1" ht="10.199999999999999"/>
    <row r="1479" s="71" customFormat="1" ht="10.199999999999999"/>
    <row r="1480" s="71" customFormat="1" ht="10.199999999999999"/>
    <row r="1481" s="71" customFormat="1" ht="10.199999999999999"/>
    <row r="1482" s="71" customFormat="1" ht="10.199999999999999"/>
    <row r="1483" s="71" customFormat="1" ht="10.199999999999999"/>
    <row r="1484" s="71" customFormat="1" ht="10.199999999999999"/>
    <row r="1485" s="71" customFormat="1" ht="10.199999999999999"/>
    <row r="1486" s="71" customFormat="1" ht="10.199999999999999"/>
    <row r="1487" s="71" customFormat="1" ht="10.199999999999999"/>
    <row r="1488" s="71" customFormat="1" ht="10.199999999999999"/>
    <row r="1489" s="71" customFormat="1" ht="10.199999999999999"/>
    <row r="1490" s="71" customFormat="1" ht="10.199999999999999"/>
    <row r="1491" s="71" customFormat="1" ht="10.199999999999999"/>
    <row r="1492" s="71" customFormat="1" ht="10.199999999999999"/>
    <row r="1493" s="71" customFormat="1" ht="10.199999999999999"/>
    <row r="1494" s="71" customFormat="1" ht="10.199999999999999"/>
    <row r="1495" s="71" customFormat="1" ht="10.199999999999999"/>
    <row r="1496" s="71" customFormat="1" ht="10.199999999999999"/>
    <row r="1497" s="71" customFormat="1" ht="10.199999999999999"/>
    <row r="1498" s="71" customFormat="1" ht="10.199999999999999"/>
    <row r="1499" s="71" customFormat="1" ht="10.199999999999999"/>
    <row r="1500" s="71" customFormat="1" ht="10.199999999999999"/>
    <row r="1501" s="71" customFormat="1" ht="10.199999999999999"/>
    <row r="1502" s="71" customFormat="1" ht="10.199999999999999"/>
    <row r="1503" s="71" customFormat="1" ht="10.199999999999999"/>
    <row r="1504" s="71" customFormat="1" ht="10.199999999999999"/>
    <row r="1505" s="71" customFormat="1" ht="10.199999999999999"/>
    <row r="1506" s="71" customFormat="1" ht="10.199999999999999"/>
    <row r="1507" s="71" customFormat="1" ht="10.199999999999999"/>
    <row r="1508" s="71" customFormat="1" ht="10.199999999999999"/>
    <row r="1509" s="71" customFormat="1" ht="10.199999999999999"/>
    <row r="1510" s="71" customFormat="1" ht="10.199999999999999"/>
    <row r="1511" s="71" customFormat="1" ht="10.199999999999999"/>
    <row r="1512" s="71" customFormat="1" ht="10.199999999999999"/>
    <row r="1513" s="71" customFormat="1" ht="10.199999999999999"/>
    <row r="1514" s="71" customFormat="1" ht="10.199999999999999"/>
    <row r="1515" s="71" customFormat="1" ht="10.199999999999999"/>
    <row r="1516" s="71" customFormat="1" ht="10.199999999999999"/>
    <row r="1517" s="71" customFormat="1" ht="10.199999999999999"/>
    <row r="1518" s="71" customFormat="1" ht="10.199999999999999"/>
    <row r="1519" s="71" customFormat="1" ht="10.199999999999999"/>
    <row r="1520" s="71" customFormat="1" ht="10.199999999999999"/>
    <row r="1521" s="71" customFormat="1" ht="10.199999999999999"/>
    <row r="1522" s="71" customFormat="1" ht="10.199999999999999"/>
    <row r="1523" s="71" customFormat="1" ht="10.199999999999999"/>
    <row r="1524" s="71" customFormat="1" ht="10.199999999999999"/>
    <row r="1525" s="71" customFormat="1" ht="10.199999999999999"/>
    <row r="1526" s="71" customFormat="1" ht="10.199999999999999"/>
    <row r="1527" s="71" customFormat="1" ht="10.199999999999999"/>
    <row r="1528" s="71" customFormat="1" ht="10.199999999999999"/>
    <row r="1529" s="71" customFormat="1" ht="10.199999999999999"/>
    <row r="1530" s="71" customFormat="1" ht="10.199999999999999"/>
    <row r="1531" s="71" customFormat="1" ht="10.199999999999999"/>
    <row r="1532" s="71" customFormat="1" ht="10.199999999999999"/>
    <row r="1533" s="71" customFormat="1" ht="10.199999999999999"/>
    <row r="1534" s="71" customFormat="1" ht="10.199999999999999"/>
    <row r="1535" s="71" customFormat="1" ht="10.199999999999999"/>
    <row r="1536" s="71" customFormat="1" ht="10.199999999999999"/>
    <row r="1537" s="71" customFormat="1" ht="10.199999999999999"/>
    <row r="1538" s="71" customFormat="1" ht="10.199999999999999"/>
    <row r="1539" s="71" customFormat="1" ht="10.199999999999999"/>
    <row r="1540" s="71" customFormat="1" ht="10.199999999999999"/>
    <row r="1541" s="71" customFormat="1" ht="10.199999999999999"/>
    <row r="1542" s="71" customFormat="1" ht="10.199999999999999"/>
    <row r="1543" s="71" customFormat="1" ht="10.199999999999999"/>
    <row r="1544" s="71" customFormat="1" ht="10.199999999999999"/>
    <row r="1545" s="71" customFormat="1" ht="10.199999999999999"/>
    <row r="1546" s="71" customFormat="1" ht="10.199999999999999"/>
    <row r="1547" s="71" customFormat="1" ht="10.199999999999999"/>
    <row r="1548" s="71" customFormat="1" ht="10.199999999999999"/>
    <row r="1549" s="71" customFormat="1" ht="10.199999999999999"/>
    <row r="1550" s="71" customFormat="1" ht="10.199999999999999"/>
    <row r="1551" s="71" customFormat="1" ht="10.199999999999999"/>
    <row r="1552" s="71" customFormat="1" ht="10.199999999999999"/>
    <row r="1553" s="71" customFormat="1" ht="10.199999999999999"/>
    <row r="1554" s="71" customFormat="1" ht="10.199999999999999"/>
    <row r="1555" s="71" customFormat="1" ht="10.199999999999999"/>
    <row r="1556" s="71" customFormat="1" ht="10.199999999999999"/>
    <row r="1557" s="71" customFormat="1" ht="10.199999999999999"/>
    <row r="1558" s="71" customFormat="1" ht="10.199999999999999"/>
    <row r="1559" s="71" customFormat="1" ht="10.199999999999999"/>
    <row r="1560" s="71" customFormat="1" ht="10.199999999999999"/>
    <row r="1561" s="71" customFormat="1" ht="10.199999999999999"/>
    <row r="1562" s="71" customFormat="1" ht="10.199999999999999"/>
    <row r="1563" s="71" customFormat="1" ht="10.199999999999999"/>
    <row r="1564" s="71" customFormat="1" ht="10.199999999999999"/>
    <row r="1565" s="71" customFormat="1" ht="10.199999999999999"/>
    <row r="1566" s="71" customFormat="1" ht="10.199999999999999"/>
    <row r="1567" s="71" customFormat="1" ht="10.199999999999999"/>
    <row r="1568" s="71" customFormat="1" ht="10.199999999999999"/>
    <row r="1569" s="71" customFormat="1" ht="10.199999999999999"/>
    <row r="1570" s="71" customFormat="1" ht="10.199999999999999"/>
    <row r="1571" s="71" customFormat="1" ht="10.199999999999999"/>
    <row r="1572" s="71" customFormat="1" ht="10.199999999999999"/>
    <row r="1573" s="71" customFormat="1" ht="10.199999999999999"/>
    <row r="1574" s="71" customFormat="1" ht="10.199999999999999"/>
    <row r="1575" s="71" customFormat="1" ht="10.199999999999999"/>
    <row r="1576" s="71" customFormat="1" ht="10.199999999999999"/>
    <row r="1577" s="71" customFormat="1" ht="10.199999999999999"/>
    <row r="1578" s="71" customFormat="1" ht="10.199999999999999"/>
    <row r="1579" s="71" customFormat="1" ht="10.199999999999999"/>
    <row r="1580" s="71" customFormat="1" ht="10.199999999999999"/>
    <row r="1581" s="71" customFormat="1" ht="10.199999999999999"/>
    <row r="1582" s="71" customFormat="1" ht="10.199999999999999"/>
    <row r="1583" s="71" customFormat="1" ht="10.199999999999999"/>
    <row r="1584" s="71" customFormat="1" ht="10.199999999999999"/>
    <row r="1585" s="71" customFormat="1" ht="10.199999999999999"/>
    <row r="1586" s="71" customFormat="1" ht="10.199999999999999"/>
    <row r="1587" s="71" customFormat="1" ht="10.199999999999999"/>
    <row r="1588" s="71" customFormat="1" ht="10.199999999999999"/>
    <row r="1589" s="71" customFormat="1" ht="10.199999999999999"/>
    <row r="1590" s="71" customFormat="1" ht="10.199999999999999"/>
    <row r="1591" s="71" customFormat="1" ht="10.199999999999999"/>
    <row r="1592" s="71" customFormat="1" ht="10.199999999999999"/>
    <row r="1593" s="71" customFormat="1" ht="10.199999999999999"/>
    <row r="1594" s="71" customFormat="1" ht="10.199999999999999"/>
    <row r="1595" s="71" customFormat="1" ht="10.199999999999999"/>
    <row r="1596" s="71" customFormat="1" ht="10.199999999999999"/>
    <row r="1597" s="71" customFormat="1" ht="10.199999999999999"/>
    <row r="1598" s="71" customFormat="1" ht="10.199999999999999"/>
    <row r="1599" s="71" customFormat="1" ht="10.199999999999999"/>
    <row r="1600" s="71" customFormat="1" ht="10.199999999999999"/>
    <row r="1601" s="71" customFormat="1" ht="10.199999999999999"/>
    <row r="1602" s="71" customFormat="1" ht="10.199999999999999"/>
    <row r="1603" s="71" customFormat="1" ht="10.199999999999999"/>
    <row r="1604" s="71" customFormat="1" ht="10.199999999999999"/>
    <row r="1605" s="71" customFormat="1" ht="10.199999999999999"/>
    <row r="1606" s="71" customFormat="1" ht="10.199999999999999"/>
    <row r="1607" s="71" customFormat="1" ht="10.199999999999999"/>
    <row r="1608" s="71" customFormat="1" ht="10.199999999999999"/>
    <row r="1609" s="71" customFormat="1" ht="10.199999999999999"/>
    <row r="1610" s="71" customFormat="1" ht="10.199999999999999"/>
    <row r="1611" s="71" customFormat="1" ht="10.199999999999999"/>
    <row r="1612" s="71" customFormat="1" ht="10.199999999999999"/>
    <row r="1613" s="71" customFormat="1" ht="10.199999999999999"/>
    <row r="1614" s="71" customFormat="1" ht="10.199999999999999"/>
    <row r="1615" s="71" customFormat="1" ht="10.199999999999999"/>
    <row r="1616" s="71" customFormat="1" ht="10.199999999999999"/>
    <row r="1617" s="71" customFormat="1" ht="10.199999999999999"/>
    <row r="1618" s="71" customFormat="1" ht="10.199999999999999"/>
    <row r="1619" s="71" customFormat="1" ht="10.199999999999999"/>
    <row r="1620" s="71" customFormat="1" ht="10.199999999999999"/>
    <row r="1621" s="71" customFormat="1" ht="10.199999999999999"/>
    <row r="1622" s="71" customFormat="1" ht="10.199999999999999"/>
    <row r="1623" s="71" customFormat="1" ht="10.199999999999999"/>
    <row r="1624" s="71" customFormat="1" ht="10.199999999999999"/>
    <row r="1625" s="71" customFormat="1" ht="10.199999999999999"/>
    <row r="1626" s="71" customFormat="1" ht="10.199999999999999"/>
    <row r="1627" s="71" customFormat="1" ht="10.199999999999999"/>
    <row r="1628" s="71" customFormat="1" ht="10.199999999999999"/>
    <row r="1629" s="71" customFormat="1" ht="10.199999999999999"/>
    <row r="1630" s="71" customFormat="1" ht="10.199999999999999"/>
    <row r="1631" s="71" customFormat="1" ht="10.199999999999999"/>
    <row r="1632" s="71" customFormat="1" ht="10.199999999999999"/>
    <row r="1633" s="71" customFormat="1" ht="10.199999999999999"/>
    <row r="1634" s="71" customFormat="1" ht="10.199999999999999"/>
    <row r="1635" s="71" customFormat="1" ht="10.199999999999999"/>
    <row r="1636" s="71" customFormat="1" ht="10.199999999999999"/>
    <row r="1637" s="71" customFormat="1" ht="10.199999999999999"/>
    <row r="1638" s="71" customFormat="1" ht="10.199999999999999"/>
    <row r="1639" s="71" customFormat="1" ht="10.199999999999999"/>
    <row r="1640" s="71" customFormat="1" ht="10.199999999999999"/>
    <row r="1641" s="71" customFormat="1" ht="10.199999999999999"/>
    <row r="1642" s="71" customFormat="1" ht="10.199999999999999"/>
    <row r="1643" s="71" customFormat="1" ht="10.199999999999999"/>
    <row r="1644" s="71" customFormat="1" ht="10.199999999999999"/>
    <row r="1645" s="71" customFormat="1" ht="10.199999999999999"/>
    <row r="1646" s="71" customFormat="1" ht="10.199999999999999"/>
    <row r="1647" s="71" customFormat="1" ht="10.199999999999999"/>
    <row r="1648" s="71" customFormat="1" ht="10.199999999999999"/>
    <row r="1649" s="71" customFormat="1" ht="10.199999999999999"/>
    <row r="1650" s="71" customFormat="1" ht="10.199999999999999"/>
    <row r="1651" s="71" customFormat="1" ht="10.199999999999999"/>
    <row r="1652" s="71" customFormat="1" ht="10.199999999999999"/>
    <row r="1653" s="71" customFormat="1" ht="10.199999999999999"/>
    <row r="1654" s="71" customFormat="1" ht="10.199999999999999"/>
    <row r="1655" s="71" customFormat="1" ht="10.199999999999999"/>
    <row r="1656" s="71" customFormat="1" ht="10.199999999999999"/>
    <row r="1657" s="71" customFormat="1" ht="10.199999999999999"/>
    <row r="1658" s="71" customFormat="1" ht="10.199999999999999"/>
    <row r="1659" s="71" customFormat="1" ht="10.199999999999999"/>
    <row r="1660" s="71" customFormat="1" ht="10.199999999999999"/>
    <row r="1661" s="71" customFormat="1" ht="10.199999999999999"/>
    <row r="1662" s="71" customFormat="1" ht="10.199999999999999"/>
    <row r="1663" s="71" customFormat="1" ht="10.199999999999999"/>
    <row r="1664" s="71" customFormat="1" ht="10.199999999999999"/>
    <row r="1665" s="71" customFormat="1" ht="10.199999999999999"/>
    <row r="1666" s="71" customFormat="1" ht="10.199999999999999"/>
    <row r="1667" s="71" customFormat="1" ht="10.199999999999999"/>
    <row r="1668" s="71" customFormat="1" ht="10.199999999999999"/>
    <row r="1669" s="71" customFormat="1" ht="10.199999999999999"/>
    <row r="1670" s="71" customFormat="1" ht="10.199999999999999"/>
    <row r="1671" s="71" customFormat="1" ht="10.199999999999999"/>
    <row r="1672" s="71" customFormat="1" ht="10.199999999999999"/>
    <row r="1673" s="71" customFormat="1" ht="10.199999999999999"/>
    <row r="1674" s="71" customFormat="1" ht="10.199999999999999"/>
    <row r="1675" s="71" customFormat="1" ht="10.199999999999999"/>
    <row r="1676" s="71" customFormat="1" ht="10.199999999999999"/>
    <row r="1677" s="71" customFormat="1" ht="10.199999999999999"/>
    <row r="1678" s="71" customFormat="1" ht="10.199999999999999"/>
    <row r="1679" s="71" customFormat="1" ht="10.199999999999999"/>
    <row r="1680" s="71" customFormat="1" ht="10.199999999999999"/>
    <row r="1681" s="71" customFormat="1" ht="10.199999999999999"/>
    <row r="1682" s="71" customFormat="1" ht="10.199999999999999"/>
    <row r="1683" s="71" customFormat="1" ht="10.199999999999999"/>
    <row r="1684" s="71" customFormat="1" ht="10.199999999999999"/>
    <row r="1685" s="71" customFormat="1" ht="10.199999999999999"/>
    <row r="1686" s="71" customFormat="1" ht="10.199999999999999"/>
    <row r="1687" s="71" customFormat="1" ht="10.199999999999999"/>
    <row r="1688" s="71" customFormat="1" ht="10.199999999999999"/>
    <row r="1689" s="71" customFormat="1" ht="10.199999999999999"/>
    <row r="1690" s="71" customFormat="1" ht="10.199999999999999"/>
    <row r="1691" s="71" customFormat="1" ht="10.199999999999999"/>
    <row r="1692" s="71" customFormat="1" ht="10.199999999999999"/>
    <row r="1693" s="71" customFormat="1" ht="10.199999999999999"/>
    <row r="1694" s="71" customFormat="1" ht="10.199999999999999"/>
    <row r="1695" s="71" customFormat="1" ht="10.199999999999999"/>
    <row r="1696" s="71" customFormat="1" ht="10.199999999999999"/>
    <row r="1697" s="71" customFormat="1" ht="10.199999999999999"/>
    <row r="1698" s="71" customFormat="1" ht="10.199999999999999"/>
    <row r="1699" s="71" customFormat="1" ht="10.199999999999999"/>
    <row r="1700" s="71" customFormat="1" ht="10.199999999999999"/>
    <row r="1701" s="71" customFormat="1" ht="10.199999999999999"/>
    <row r="1702" s="71" customFormat="1" ht="10.199999999999999"/>
    <row r="1703" s="71" customFormat="1" ht="10.199999999999999"/>
    <row r="1704" s="71" customFormat="1" ht="10.199999999999999"/>
    <row r="1705" s="71" customFormat="1" ht="10.199999999999999"/>
    <row r="1706" s="71" customFormat="1" ht="10.199999999999999"/>
    <row r="1707" s="71" customFormat="1" ht="10.199999999999999"/>
    <row r="1708" s="71" customFormat="1" ht="10.199999999999999"/>
    <row r="1709" s="71" customFormat="1" ht="10.199999999999999"/>
    <row r="1710" s="71" customFormat="1" ht="10.199999999999999"/>
    <row r="1711" s="71" customFormat="1" ht="10.199999999999999"/>
    <row r="1712" s="71" customFormat="1" ht="10.199999999999999"/>
    <row r="1713" s="71" customFormat="1" ht="10.199999999999999"/>
    <row r="1714" s="71" customFormat="1" ht="10.199999999999999"/>
    <row r="1715" s="71" customFormat="1" ht="10.199999999999999"/>
    <row r="1716" s="71" customFormat="1" ht="10.199999999999999"/>
    <row r="1717" s="71" customFormat="1" ht="10.199999999999999"/>
    <row r="1718" s="71" customFormat="1" ht="10.199999999999999"/>
    <row r="1719" s="71" customFormat="1" ht="10.199999999999999"/>
    <row r="1720" s="71" customFormat="1" ht="10.199999999999999"/>
    <row r="1721" s="71" customFormat="1" ht="10.199999999999999"/>
    <row r="1722" s="71" customFormat="1" ht="10.199999999999999"/>
    <row r="1723" s="71" customFormat="1" ht="10.199999999999999"/>
    <row r="1724" s="71" customFormat="1" ht="10.199999999999999"/>
    <row r="1725" s="71" customFormat="1" ht="10.199999999999999"/>
    <row r="1726" s="71" customFormat="1" ht="10.199999999999999"/>
    <row r="1727" s="71" customFormat="1" ht="10.199999999999999"/>
    <row r="1728" s="71" customFormat="1" ht="10.199999999999999"/>
    <row r="1729" s="71" customFormat="1" ht="10.199999999999999"/>
    <row r="1730" s="71" customFormat="1" ht="10.199999999999999"/>
    <row r="1731" s="71" customFormat="1" ht="10.199999999999999"/>
    <row r="1732" s="71" customFormat="1" ht="10.199999999999999"/>
    <row r="1733" s="71" customFormat="1" ht="10.199999999999999"/>
    <row r="1734" s="71" customFormat="1" ht="10.199999999999999"/>
    <row r="1735" s="71" customFormat="1" ht="10.199999999999999"/>
    <row r="1736" s="71" customFormat="1" ht="10.199999999999999"/>
    <row r="1737" s="71" customFormat="1" ht="10.199999999999999"/>
    <row r="1738" s="71" customFormat="1" ht="10.199999999999999"/>
    <row r="1739" s="71" customFormat="1" ht="10.199999999999999"/>
    <row r="1740" s="71" customFormat="1" ht="10.199999999999999"/>
    <row r="1741" s="71" customFormat="1" ht="10.199999999999999"/>
    <row r="1742" s="71" customFormat="1" ht="10.199999999999999"/>
    <row r="1743" s="71" customFormat="1" ht="10.199999999999999"/>
    <row r="1744" s="71" customFormat="1" ht="10.199999999999999"/>
    <row r="1745" s="71" customFormat="1" ht="10.199999999999999"/>
    <row r="1746" s="71" customFormat="1" ht="10.199999999999999"/>
    <row r="1747" s="71" customFormat="1" ht="10.199999999999999"/>
    <row r="1748" s="71" customFormat="1" ht="10.199999999999999"/>
    <row r="1749" s="71" customFormat="1" ht="10.199999999999999"/>
    <row r="1750" s="71" customFormat="1" ht="10.199999999999999"/>
    <row r="1751" s="71" customFormat="1" ht="10.199999999999999"/>
    <row r="1752" s="71" customFormat="1" ht="10.199999999999999"/>
    <row r="1753" s="71" customFormat="1" ht="10.199999999999999"/>
    <row r="1754" s="71" customFormat="1" ht="10.199999999999999"/>
    <row r="1755" s="71" customFormat="1" ht="10.199999999999999"/>
    <row r="1756" s="71" customFormat="1" ht="10.199999999999999"/>
    <row r="1757" s="71" customFormat="1" ht="10.199999999999999"/>
    <row r="1758" s="71" customFormat="1" ht="10.199999999999999"/>
    <row r="1759" s="71" customFormat="1" ht="10.199999999999999"/>
    <row r="1760" s="71" customFormat="1" ht="10.199999999999999"/>
    <row r="1761" s="71" customFormat="1" ht="10.199999999999999"/>
    <row r="1762" s="71" customFormat="1" ht="10.199999999999999"/>
    <row r="1763" s="71" customFormat="1" ht="10.199999999999999"/>
    <row r="1764" s="71" customFormat="1" ht="10.199999999999999"/>
    <row r="1765" s="71" customFormat="1" ht="10.199999999999999"/>
    <row r="1766" s="71" customFormat="1" ht="10.199999999999999"/>
    <row r="1767" s="71" customFormat="1" ht="10.199999999999999"/>
    <row r="1768" s="71" customFormat="1" ht="10.199999999999999"/>
    <row r="1769" s="71" customFormat="1" ht="10.199999999999999"/>
    <row r="1770" s="71" customFormat="1" ht="10.199999999999999"/>
    <row r="1771" s="71" customFormat="1" ht="10.199999999999999"/>
    <row r="1772" s="71" customFormat="1" ht="10.199999999999999"/>
    <row r="1773" s="71" customFormat="1" ht="10.199999999999999"/>
    <row r="1774" s="71" customFormat="1" ht="10.199999999999999"/>
    <row r="1775" s="71" customFormat="1" ht="10.199999999999999"/>
    <row r="1776" s="71" customFormat="1" ht="10.199999999999999"/>
    <row r="1777" s="71" customFormat="1" ht="10.199999999999999"/>
    <row r="1778" s="71" customFormat="1" ht="10.199999999999999"/>
    <row r="1779" s="71" customFormat="1" ht="10.199999999999999"/>
    <row r="1780" s="71" customFormat="1" ht="10.199999999999999"/>
    <row r="1781" s="71" customFormat="1" ht="10.199999999999999"/>
    <row r="1782" s="71" customFormat="1" ht="10.199999999999999"/>
    <row r="1783" s="71" customFormat="1" ht="10.199999999999999"/>
    <row r="1784" s="71" customFormat="1" ht="10.199999999999999"/>
    <row r="1785" s="71" customFormat="1" ht="10.199999999999999"/>
    <row r="1786" s="71" customFormat="1" ht="10.199999999999999"/>
    <row r="1787" s="71" customFormat="1" ht="10.199999999999999"/>
    <row r="1788" s="71" customFormat="1" ht="10.199999999999999"/>
    <row r="1789" s="71" customFormat="1" ht="10.199999999999999"/>
    <row r="1790" s="71" customFormat="1" ht="10.199999999999999"/>
    <row r="1791" s="71" customFormat="1" ht="10.199999999999999"/>
    <row r="1792" s="71" customFormat="1" ht="10.199999999999999"/>
    <row r="1793" s="71" customFormat="1" ht="10.199999999999999"/>
    <row r="1794" s="71" customFormat="1" ht="10.199999999999999"/>
    <row r="1795" s="71" customFormat="1" ht="10.199999999999999"/>
    <row r="1796" s="71" customFormat="1" ht="10.199999999999999"/>
    <row r="1797" s="71" customFormat="1" ht="10.199999999999999"/>
    <row r="1798" s="71" customFormat="1" ht="10.199999999999999"/>
    <row r="1799" s="71" customFormat="1" ht="10.199999999999999"/>
    <row r="1800" s="71" customFormat="1" ht="10.199999999999999"/>
    <row r="1801" s="71" customFormat="1" ht="10.199999999999999"/>
    <row r="1802" s="71" customFormat="1" ht="10.199999999999999"/>
    <row r="1803" s="71" customFormat="1" ht="10.199999999999999"/>
    <row r="1804" s="71" customFormat="1" ht="10.199999999999999"/>
    <row r="1805" s="71" customFormat="1" ht="10.199999999999999"/>
    <row r="1806" s="71" customFormat="1" ht="10.199999999999999"/>
    <row r="1807" s="71" customFormat="1" ht="10.199999999999999"/>
    <row r="1808" s="71" customFormat="1" ht="10.199999999999999"/>
    <row r="1809" s="71" customFormat="1" ht="10.199999999999999"/>
    <row r="1810" s="71" customFormat="1" ht="10.199999999999999"/>
    <row r="1811" s="71" customFormat="1" ht="10.199999999999999"/>
    <row r="1812" s="71" customFormat="1" ht="10.199999999999999"/>
    <row r="1813" s="71" customFormat="1" ht="10.199999999999999"/>
    <row r="1814" s="71" customFormat="1" ht="10.199999999999999"/>
    <row r="1815" s="71" customFormat="1" ht="10.199999999999999"/>
    <row r="1816" s="71" customFormat="1" ht="10.199999999999999"/>
    <row r="1817" s="71" customFormat="1" ht="10.199999999999999"/>
    <row r="1818" s="71" customFormat="1" ht="10.199999999999999"/>
    <row r="1819" s="71" customFormat="1" ht="10.199999999999999"/>
    <row r="1820" s="71" customFormat="1" ht="10.199999999999999"/>
    <row r="1821" s="71" customFormat="1" ht="10.199999999999999"/>
    <row r="1822" s="71" customFormat="1" ht="10.199999999999999"/>
    <row r="1823" s="71" customFormat="1" ht="10.199999999999999"/>
    <row r="1824" s="71" customFormat="1" ht="10.199999999999999"/>
    <row r="1825" s="71" customFormat="1" ht="10.199999999999999"/>
    <row r="1826" s="71" customFormat="1" ht="10.199999999999999"/>
    <row r="1827" s="71" customFormat="1" ht="10.199999999999999"/>
    <row r="1828" s="71" customFormat="1" ht="10.199999999999999"/>
    <row r="1829" s="71" customFormat="1" ht="10.199999999999999"/>
    <row r="1830" s="71" customFormat="1" ht="10.199999999999999"/>
    <row r="1831" s="71" customFormat="1" ht="10.199999999999999"/>
    <row r="1832" s="71" customFormat="1" ht="10.199999999999999"/>
    <row r="1833" s="71" customFormat="1" ht="10.199999999999999"/>
    <row r="1834" s="71" customFormat="1" ht="10.199999999999999"/>
    <row r="1835" s="71" customFormat="1" ht="10.199999999999999"/>
    <row r="1836" s="71" customFormat="1" ht="10.199999999999999"/>
    <row r="1837" s="71" customFormat="1" ht="10.199999999999999"/>
    <row r="1838" s="71" customFormat="1" ht="10.199999999999999"/>
    <row r="1839" s="71" customFormat="1" ht="10.199999999999999"/>
    <row r="1840" s="71" customFormat="1" ht="10.199999999999999"/>
    <row r="1841" s="71" customFormat="1" ht="10.199999999999999"/>
    <row r="1842" s="71" customFormat="1" ht="10.199999999999999"/>
    <row r="1843" s="71" customFormat="1" ht="10.199999999999999"/>
    <row r="1844" s="71" customFormat="1" ht="10.199999999999999"/>
    <row r="1845" s="71" customFormat="1" ht="10.199999999999999"/>
    <row r="1846" s="71" customFormat="1" ht="10.199999999999999"/>
    <row r="1847" s="71" customFormat="1" ht="10.199999999999999"/>
    <row r="1848" s="71" customFormat="1" ht="10.199999999999999"/>
    <row r="1849" s="71" customFormat="1" ht="10.199999999999999"/>
    <row r="1850" s="71" customFormat="1" ht="10.199999999999999"/>
    <row r="1851" s="71" customFormat="1" ht="10.199999999999999"/>
    <row r="1852" s="71" customFormat="1" ht="10.199999999999999"/>
    <row r="1853" s="71" customFormat="1" ht="10.199999999999999"/>
    <row r="1854" s="71" customFormat="1" ht="10.199999999999999"/>
    <row r="1855" s="71" customFormat="1" ht="10.199999999999999"/>
    <row r="1856" s="71" customFormat="1" ht="10.199999999999999"/>
    <row r="1857" s="71" customFormat="1" ht="10.199999999999999"/>
    <row r="1858" s="71" customFormat="1" ht="10.199999999999999"/>
    <row r="1859" s="71" customFormat="1" ht="10.199999999999999"/>
    <row r="1860" s="71" customFormat="1" ht="10.199999999999999"/>
    <row r="1861" s="71" customFormat="1" ht="10.199999999999999"/>
    <row r="1862" s="71" customFormat="1" ht="10.199999999999999"/>
    <row r="1863" s="71" customFormat="1" ht="10.199999999999999"/>
    <row r="1864" s="71" customFormat="1" ht="10.199999999999999"/>
    <row r="1865" s="71" customFormat="1" ht="10.199999999999999"/>
    <row r="1866" s="71" customFormat="1" ht="10.199999999999999"/>
    <row r="1867" s="71" customFormat="1" ht="10.199999999999999"/>
    <row r="1868" s="71" customFormat="1" ht="10.199999999999999"/>
    <row r="1869" s="71" customFormat="1" ht="10.199999999999999"/>
    <row r="1870" s="71" customFormat="1" ht="10.199999999999999"/>
    <row r="1871" s="71" customFormat="1" ht="10.199999999999999"/>
    <row r="1872" s="71" customFormat="1" ht="10.199999999999999"/>
    <row r="1873" s="71" customFormat="1" ht="10.199999999999999"/>
    <row r="1874" s="71" customFormat="1" ht="10.199999999999999"/>
    <row r="1875" s="71" customFormat="1" ht="10.199999999999999"/>
    <row r="1876" s="71" customFormat="1" ht="10.199999999999999"/>
    <row r="1877" s="71" customFormat="1" ht="10.199999999999999"/>
    <row r="1878" s="71" customFormat="1" ht="10.199999999999999"/>
    <row r="1879" s="71" customFormat="1" ht="10.199999999999999"/>
    <row r="1880" s="71" customFormat="1" ht="10.199999999999999"/>
    <row r="1881" s="71" customFormat="1" ht="10.199999999999999"/>
    <row r="1882" s="71" customFormat="1" ht="10.199999999999999"/>
    <row r="1883" s="71" customFormat="1" ht="10.199999999999999"/>
    <row r="1884" s="71" customFormat="1" ht="10.199999999999999"/>
    <row r="1885" s="71" customFormat="1" ht="10.199999999999999"/>
    <row r="1886" s="71" customFormat="1" ht="10.199999999999999"/>
    <row r="1887" s="71" customFormat="1" ht="10.199999999999999"/>
    <row r="1888" s="71" customFormat="1" ht="10.199999999999999"/>
    <row r="1889" s="71" customFormat="1" ht="10.199999999999999"/>
    <row r="1890" s="71" customFormat="1" ht="10.199999999999999"/>
    <row r="1891" s="71" customFormat="1" ht="10.199999999999999"/>
    <row r="1892" s="71" customFormat="1" ht="10.199999999999999"/>
    <row r="1893" s="71" customFormat="1" ht="10.199999999999999"/>
    <row r="1894" s="71" customFormat="1" ht="10.199999999999999"/>
    <row r="1895" s="71" customFormat="1" ht="10.199999999999999"/>
    <row r="1896" s="71" customFormat="1" ht="10.199999999999999"/>
    <row r="1897" s="71" customFormat="1" ht="10.199999999999999"/>
    <row r="1898" s="71" customFormat="1" ht="10.199999999999999"/>
    <row r="1899" s="71" customFormat="1" ht="10.199999999999999"/>
    <row r="1900" s="71" customFormat="1" ht="10.199999999999999"/>
    <row r="1901" s="71" customFormat="1" ht="10.199999999999999"/>
    <row r="1902" s="71" customFormat="1" ht="10.199999999999999"/>
    <row r="1903" s="71" customFormat="1" ht="10.199999999999999"/>
    <row r="1904" s="71" customFormat="1" ht="10.199999999999999"/>
    <row r="1905" s="71" customFormat="1" ht="10.199999999999999"/>
    <row r="1906" s="71" customFormat="1" ht="10.199999999999999"/>
    <row r="1907" s="71" customFormat="1" ht="10.199999999999999"/>
    <row r="1908" s="71" customFormat="1" ht="10.199999999999999"/>
    <row r="1909" s="71" customFormat="1" ht="10.199999999999999"/>
    <row r="1910" s="71" customFormat="1" ht="10.199999999999999"/>
    <row r="1911" s="71" customFormat="1" ht="10.199999999999999"/>
    <row r="1912" s="71" customFormat="1" ht="10.199999999999999"/>
    <row r="1913" s="71" customFormat="1" ht="10.199999999999999"/>
    <row r="1914" s="71" customFormat="1" ht="10.199999999999999"/>
    <row r="1915" s="71" customFormat="1" ht="10.199999999999999"/>
    <row r="1916" s="71" customFormat="1" ht="10.199999999999999"/>
    <row r="1917" s="71" customFormat="1" ht="10.199999999999999"/>
    <row r="1918" s="71" customFormat="1" ht="10.199999999999999"/>
    <row r="1919" s="71" customFormat="1" ht="10.199999999999999"/>
    <row r="1920" s="71" customFormat="1" ht="10.199999999999999"/>
    <row r="1921" s="71" customFormat="1" ht="10.199999999999999"/>
    <row r="1922" s="71" customFormat="1" ht="10.199999999999999"/>
    <row r="1923" s="71" customFormat="1" ht="10.199999999999999"/>
    <row r="1924" s="71" customFormat="1" ht="10.199999999999999"/>
    <row r="1925" s="71" customFormat="1" ht="10.199999999999999"/>
    <row r="1926" s="71" customFormat="1" ht="10.199999999999999"/>
    <row r="1927" s="71" customFormat="1" ht="10.199999999999999"/>
    <row r="1928" s="71" customFormat="1" ht="10.199999999999999"/>
    <row r="1929" s="71" customFormat="1" ht="10.199999999999999"/>
    <row r="1930" s="71" customFormat="1" ht="10.199999999999999"/>
    <row r="1931" s="71" customFormat="1" ht="10.199999999999999"/>
    <row r="1932" s="71" customFormat="1" ht="10.199999999999999"/>
    <row r="1933" s="71" customFormat="1" ht="10.199999999999999"/>
    <row r="1934" s="71" customFormat="1" ht="10.199999999999999"/>
    <row r="1935" s="71" customFormat="1" ht="10.199999999999999"/>
    <row r="1936" s="71" customFormat="1" ht="10.199999999999999"/>
    <row r="1937" s="71" customFormat="1" ht="10.199999999999999"/>
    <row r="1938" s="71" customFormat="1" ht="10.199999999999999"/>
    <row r="1939" s="71" customFormat="1" ht="10.199999999999999"/>
    <row r="1940" s="71" customFormat="1" ht="10.199999999999999"/>
    <row r="1941" s="71" customFormat="1" ht="10.199999999999999"/>
    <row r="1942" s="71" customFormat="1" ht="10.199999999999999"/>
    <row r="1943" s="71" customFormat="1" ht="10.199999999999999"/>
    <row r="1944" s="71" customFormat="1" ht="10.199999999999999"/>
    <row r="1945" s="71" customFormat="1" ht="10.199999999999999"/>
    <row r="1946" s="71" customFormat="1" ht="10.199999999999999"/>
    <row r="1947" s="71" customFormat="1" ht="10.199999999999999"/>
    <row r="1948" s="71" customFormat="1" ht="10.199999999999999"/>
    <row r="1949" s="71" customFormat="1" ht="10.199999999999999"/>
    <row r="1950" s="71" customFormat="1" ht="10.199999999999999"/>
    <row r="1951" s="71" customFormat="1" ht="10.199999999999999"/>
    <row r="1952" s="71" customFormat="1" ht="10.199999999999999"/>
    <row r="1953" s="71" customFormat="1" ht="10.199999999999999"/>
    <row r="1954" s="71" customFormat="1" ht="10.199999999999999"/>
    <row r="1955" s="71" customFormat="1" ht="10.199999999999999"/>
    <row r="1956" s="71" customFormat="1" ht="10.199999999999999"/>
    <row r="1957" s="71" customFormat="1" ht="10.199999999999999"/>
    <row r="1958" s="71" customFormat="1" ht="10.199999999999999"/>
    <row r="1959" s="71" customFormat="1" ht="10.199999999999999"/>
    <row r="1960" s="71" customFormat="1" ht="10.199999999999999"/>
    <row r="1961" s="71" customFormat="1" ht="10.199999999999999"/>
    <row r="1962" s="71" customFormat="1" ht="10.199999999999999"/>
    <row r="1963" s="71" customFormat="1" ht="10.199999999999999"/>
    <row r="1964" s="71" customFormat="1" ht="10.199999999999999"/>
    <row r="1965" s="71" customFormat="1" ht="10.199999999999999"/>
    <row r="1966" s="71" customFormat="1" ht="10.199999999999999"/>
    <row r="1967" s="71" customFormat="1" ht="10.199999999999999"/>
    <row r="1968" s="71" customFormat="1" ht="10.199999999999999"/>
    <row r="1969" s="71" customFormat="1" ht="10.199999999999999"/>
    <row r="1970" s="71" customFormat="1" ht="10.199999999999999"/>
    <row r="1971" s="71" customFormat="1" ht="10.199999999999999"/>
    <row r="1972" s="71" customFormat="1" ht="10.199999999999999"/>
    <row r="1973" s="71" customFormat="1" ht="10.199999999999999"/>
    <row r="1974" s="71" customFormat="1" ht="10.199999999999999"/>
    <row r="1975" s="71" customFormat="1" ht="10.199999999999999"/>
    <row r="1976" s="71" customFormat="1" ht="10.199999999999999"/>
    <row r="1977" s="71" customFormat="1" ht="10.199999999999999"/>
    <row r="1978" s="71" customFormat="1" ht="10.199999999999999"/>
    <row r="1979" s="71" customFormat="1" ht="10.199999999999999"/>
    <row r="1980" s="71" customFormat="1" ht="10.199999999999999"/>
    <row r="1981" s="71" customFormat="1" ht="10.199999999999999"/>
    <row r="1982" s="71" customFormat="1" ht="10.199999999999999"/>
    <row r="1983" s="71" customFormat="1" ht="10.199999999999999"/>
    <row r="1984" s="71" customFormat="1" ht="10.199999999999999"/>
    <row r="1985" s="71" customFormat="1" ht="10.199999999999999"/>
    <row r="1986" s="71" customFormat="1" ht="10.199999999999999"/>
    <row r="1987" s="71" customFormat="1" ht="10.199999999999999"/>
    <row r="1988" s="71" customFormat="1" ht="10.199999999999999"/>
    <row r="1989" s="71" customFormat="1" ht="10.199999999999999"/>
    <row r="1990" s="71" customFormat="1" ht="10.199999999999999"/>
    <row r="1991" s="71" customFormat="1" ht="10.199999999999999"/>
    <row r="1992" s="71" customFormat="1" ht="10.199999999999999"/>
    <row r="1993" s="71" customFormat="1" ht="10.199999999999999"/>
    <row r="1994" s="71" customFormat="1" ht="10.199999999999999"/>
    <row r="1995" s="71" customFormat="1" ht="10.199999999999999"/>
    <row r="1996" s="71" customFormat="1" ht="10.199999999999999"/>
    <row r="1997" s="71" customFormat="1" ht="10.199999999999999"/>
    <row r="1998" s="71" customFormat="1" ht="10.199999999999999"/>
    <row r="1999" s="71" customFormat="1" ht="10.199999999999999"/>
    <row r="2000" s="71" customFormat="1" ht="10.199999999999999"/>
    <row r="2001" s="71" customFormat="1" ht="10.199999999999999"/>
    <row r="2002" s="71" customFormat="1" ht="10.199999999999999"/>
    <row r="2003" s="71" customFormat="1" ht="10.199999999999999"/>
    <row r="2004" s="71" customFormat="1" ht="10.199999999999999"/>
    <row r="2005" s="71" customFormat="1" ht="10.199999999999999"/>
    <row r="2006" s="71" customFormat="1" ht="10.199999999999999"/>
    <row r="2007" s="71" customFormat="1" ht="10.199999999999999"/>
    <row r="2008" s="71" customFormat="1" ht="10.199999999999999"/>
    <row r="2009" s="71" customFormat="1" ht="10.199999999999999"/>
    <row r="2010" s="71" customFormat="1" ht="10.199999999999999"/>
    <row r="2011" s="71" customFormat="1" ht="10.199999999999999"/>
    <row r="2012" s="71" customFormat="1" ht="10.199999999999999"/>
    <row r="2013" s="71" customFormat="1" ht="10.199999999999999"/>
    <row r="2014" s="71" customFormat="1" ht="10.199999999999999"/>
    <row r="2015" s="71" customFormat="1" ht="10.199999999999999"/>
    <row r="2016" s="71" customFormat="1" ht="10.199999999999999"/>
    <row r="2017" s="71" customFormat="1" ht="10.199999999999999"/>
    <row r="2018" s="71" customFormat="1" ht="10.199999999999999"/>
    <row r="2019" s="71" customFormat="1" ht="10.199999999999999"/>
    <row r="2020" s="71" customFormat="1" ht="10.199999999999999"/>
    <row r="2021" s="71" customFormat="1" ht="10.199999999999999"/>
    <row r="2022" s="71" customFormat="1" ht="10.199999999999999"/>
    <row r="2023" s="71" customFormat="1" ht="10.199999999999999"/>
    <row r="2024" s="71" customFormat="1" ht="10.199999999999999"/>
    <row r="2025" s="71" customFormat="1" ht="10.199999999999999"/>
    <row r="2026" s="71" customFormat="1" ht="10.199999999999999"/>
    <row r="2027" s="71" customFormat="1" ht="10.199999999999999"/>
    <row r="2028" s="71" customFormat="1" ht="10.199999999999999"/>
    <row r="2029" s="71" customFormat="1" ht="10.199999999999999"/>
    <row r="2030" s="71" customFormat="1" ht="10.199999999999999"/>
    <row r="2031" s="71" customFormat="1" ht="10.199999999999999"/>
    <row r="2032" s="71" customFormat="1" ht="10.199999999999999"/>
    <row r="2033" s="71" customFormat="1" ht="10.199999999999999"/>
    <row r="2034" s="71" customFormat="1" ht="10.199999999999999"/>
    <row r="2035" s="71" customFormat="1" ht="10.199999999999999"/>
    <row r="2036" s="71" customFormat="1" ht="10.199999999999999"/>
    <row r="2037" s="71" customFormat="1" ht="10.199999999999999"/>
    <row r="2038" s="71" customFormat="1" ht="10.199999999999999"/>
    <row r="2039" s="71" customFormat="1" ht="10.199999999999999"/>
    <row r="2040" s="71" customFormat="1" ht="10.199999999999999"/>
    <row r="2041" s="71" customFormat="1" ht="10.199999999999999"/>
    <row r="2042" s="71" customFormat="1" ht="10.199999999999999"/>
    <row r="2043" s="71" customFormat="1" ht="10.199999999999999"/>
    <row r="2044" s="71" customFormat="1" ht="10.199999999999999"/>
    <row r="2045" s="71" customFormat="1" ht="10.199999999999999"/>
    <row r="2046" s="71" customFormat="1" ht="10.199999999999999"/>
    <row r="2047" s="71" customFormat="1" ht="10.199999999999999"/>
    <row r="2048" s="71" customFormat="1" ht="10.199999999999999"/>
    <row r="2049" s="71" customFormat="1" ht="10.199999999999999"/>
    <row r="2050" s="71" customFormat="1" ht="10.199999999999999"/>
    <row r="2051" s="71" customFormat="1" ht="10.199999999999999"/>
    <row r="2052" s="71" customFormat="1" ht="10.199999999999999"/>
    <row r="2053" s="71" customFormat="1" ht="10.199999999999999"/>
    <row r="2054" s="71" customFormat="1" ht="10.199999999999999"/>
    <row r="2055" s="71" customFormat="1" ht="10.199999999999999"/>
    <row r="2056" s="71" customFormat="1" ht="10.199999999999999"/>
    <row r="2057" s="71" customFormat="1" ht="10.199999999999999"/>
    <row r="2058" s="71" customFormat="1" ht="10.199999999999999"/>
    <row r="2059" s="71" customFormat="1" ht="10.199999999999999"/>
    <row r="2060" s="71" customFormat="1" ht="10.199999999999999"/>
    <row r="2061" s="71" customFormat="1" ht="10.199999999999999"/>
    <row r="2062" s="71" customFormat="1" ht="10.199999999999999"/>
    <row r="2063" s="71" customFormat="1" ht="10.199999999999999"/>
    <row r="2064" s="71" customFormat="1" ht="10.199999999999999"/>
    <row r="2065" s="71" customFormat="1" ht="10.199999999999999"/>
    <row r="2066" s="71" customFormat="1" ht="10.199999999999999"/>
    <row r="2067" s="71" customFormat="1" ht="10.199999999999999"/>
    <row r="2068" s="71" customFormat="1" ht="10.199999999999999"/>
    <row r="2069" s="71" customFormat="1" ht="10.199999999999999"/>
    <row r="2070" s="71" customFormat="1" ht="10.199999999999999"/>
    <row r="2071" s="71" customFormat="1" ht="10.199999999999999"/>
    <row r="2072" s="71" customFormat="1" ht="10.199999999999999"/>
    <row r="2073" s="71" customFormat="1" ht="10.199999999999999"/>
    <row r="2074" s="71" customFormat="1" ht="10.199999999999999"/>
    <row r="2075" s="71" customFormat="1" ht="10.199999999999999"/>
    <row r="2076" s="71" customFormat="1" ht="10.199999999999999"/>
    <row r="2077" s="71" customFormat="1" ht="10.199999999999999"/>
    <row r="2078" s="71" customFormat="1" ht="10.199999999999999"/>
    <row r="2079" s="71" customFormat="1" ht="10.199999999999999"/>
    <row r="2080" s="71" customFormat="1" ht="10.199999999999999"/>
    <row r="2081" s="71" customFormat="1" ht="10.199999999999999"/>
    <row r="2082" s="71" customFormat="1" ht="10.199999999999999"/>
    <row r="2083" s="71" customFormat="1" ht="10.199999999999999"/>
    <row r="2084" s="71" customFormat="1" ht="10.199999999999999"/>
    <row r="2085" s="71" customFormat="1" ht="10.199999999999999"/>
    <row r="2086" s="71" customFormat="1" ht="10.199999999999999"/>
    <row r="2087" s="71" customFormat="1" ht="10.199999999999999"/>
    <row r="2088" s="71" customFormat="1" ht="10.199999999999999"/>
    <row r="2089" s="71" customFormat="1" ht="10.199999999999999"/>
    <row r="2090" s="71" customFormat="1" ht="10.199999999999999"/>
    <row r="2091" s="71" customFormat="1" ht="10.199999999999999"/>
    <row r="2092" s="71" customFormat="1" ht="10.199999999999999"/>
    <row r="2093" s="71" customFormat="1" ht="10.199999999999999"/>
    <row r="2094" s="71" customFormat="1" ht="10.199999999999999"/>
    <row r="2095" s="71" customFormat="1" ht="10.199999999999999"/>
    <row r="2096" s="71" customFormat="1" ht="10.199999999999999"/>
    <row r="2097" s="71" customFormat="1" ht="10.199999999999999"/>
    <row r="2098" s="71" customFormat="1" ht="10.199999999999999"/>
    <row r="2099" s="71" customFormat="1" ht="10.199999999999999"/>
    <row r="2100" s="71" customFormat="1" ht="10.199999999999999"/>
    <row r="2101" s="71" customFormat="1" ht="10.199999999999999"/>
    <row r="2102" s="71" customFormat="1" ht="10.199999999999999"/>
    <row r="2103" s="71" customFormat="1" ht="10.199999999999999"/>
    <row r="2104" s="71" customFormat="1" ht="10.199999999999999"/>
    <row r="2105" s="71" customFormat="1" ht="10.199999999999999"/>
    <row r="2106" s="71" customFormat="1" ht="10.199999999999999"/>
    <row r="2107" s="71" customFormat="1" ht="10.199999999999999"/>
    <row r="2108" s="71" customFormat="1" ht="10.199999999999999"/>
    <row r="2109" s="71" customFormat="1" ht="10.199999999999999"/>
    <row r="2110" s="71" customFormat="1" ht="10.199999999999999"/>
    <row r="2111" s="71" customFormat="1" ht="10.199999999999999"/>
    <row r="2112" s="71" customFormat="1" ht="10.199999999999999"/>
    <row r="2113" s="71" customFormat="1" ht="10.199999999999999"/>
    <row r="2114" s="71" customFormat="1" ht="10.199999999999999"/>
    <row r="2115" s="71" customFormat="1" ht="10.199999999999999"/>
    <row r="2116" s="71" customFormat="1" ht="10.199999999999999"/>
    <row r="2117" s="71" customFormat="1" ht="10.199999999999999"/>
    <row r="2118" s="71" customFormat="1" ht="10.199999999999999"/>
    <row r="2119" s="71" customFormat="1" ht="10.199999999999999"/>
    <row r="2120" s="71" customFormat="1" ht="10.199999999999999"/>
    <row r="2121" s="71" customFormat="1" ht="10.199999999999999"/>
    <row r="2122" s="71" customFormat="1" ht="10.199999999999999"/>
    <row r="2123" s="71" customFormat="1" ht="10.199999999999999"/>
    <row r="2124" s="71" customFormat="1" ht="10.199999999999999"/>
    <row r="2125" s="71" customFormat="1" ht="10.199999999999999"/>
    <row r="2126" s="71" customFormat="1" ht="10.199999999999999"/>
    <row r="2127" s="71" customFormat="1" ht="10.199999999999999"/>
    <row r="2128" s="71" customFormat="1" ht="10.199999999999999"/>
    <row r="2129" s="71" customFormat="1" ht="10.199999999999999"/>
    <row r="2130" s="71" customFormat="1" ht="10.199999999999999"/>
    <row r="2131" s="71" customFormat="1" ht="10.199999999999999"/>
    <row r="2132" s="71" customFormat="1" ht="10.199999999999999"/>
    <row r="2133" s="71" customFormat="1" ht="10.199999999999999"/>
    <row r="2134" s="71" customFormat="1" ht="10.199999999999999"/>
    <row r="2135" s="71" customFormat="1" ht="10.199999999999999"/>
    <row r="2136" s="71" customFormat="1" ht="10.199999999999999"/>
    <row r="2137" s="71" customFormat="1" ht="10.199999999999999"/>
    <row r="2138" s="71" customFormat="1" ht="10.199999999999999"/>
    <row r="2139" s="71" customFormat="1" ht="10.199999999999999"/>
    <row r="2140" s="71" customFormat="1" ht="10.199999999999999"/>
    <row r="2141" s="71" customFormat="1" ht="10.199999999999999"/>
    <row r="2142" s="71" customFormat="1" ht="10.199999999999999"/>
    <row r="2143" s="71" customFormat="1" ht="10.199999999999999"/>
    <row r="2144" s="71" customFormat="1" ht="10.199999999999999"/>
    <row r="2145" s="71" customFormat="1" ht="10.199999999999999"/>
    <row r="2146" s="71" customFormat="1" ht="10.199999999999999"/>
    <row r="2147" s="71" customFormat="1" ht="10.199999999999999"/>
    <row r="2148" s="71" customFormat="1" ht="10.199999999999999"/>
    <row r="2149" s="71" customFormat="1" ht="10.199999999999999"/>
    <row r="2150" s="71" customFormat="1" ht="10.199999999999999"/>
    <row r="2151" s="71" customFormat="1" ht="10.199999999999999"/>
    <row r="2152" s="71" customFormat="1" ht="10.199999999999999"/>
    <row r="2153" s="71" customFormat="1" ht="10.199999999999999"/>
    <row r="2154" s="71" customFormat="1" ht="10.199999999999999"/>
    <row r="2155" s="71" customFormat="1" ht="10.199999999999999"/>
    <row r="2156" s="71" customFormat="1" ht="10.199999999999999"/>
    <row r="2157" s="71" customFormat="1" ht="10.199999999999999"/>
    <row r="2158" s="71" customFormat="1" ht="10.199999999999999"/>
    <row r="2159" s="71" customFormat="1" ht="10.199999999999999"/>
    <row r="2160" s="71" customFormat="1" ht="10.199999999999999"/>
    <row r="2161" s="71" customFormat="1" ht="10.199999999999999"/>
    <row r="2162" s="71" customFormat="1" ht="10.199999999999999"/>
    <row r="2163" s="71" customFormat="1" ht="10.199999999999999"/>
    <row r="2164" s="71" customFormat="1" ht="10.199999999999999"/>
    <row r="2165" s="71" customFormat="1" ht="10.199999999999999"/>
    <row r="2166" s="71" customFormat="1" ht="10.199999999999999"/>
    <row r="2167" s="71" customFormat="1" ht="10.199999999999999"/>
    <row r="2168" s="71" customFormat="1" ht="10.199999999999999"/>
    <row r="2169" s="71" customFormat="1" ht="10.199999999999999"/>
    <row r="2170" s="71" customFormat="1" ht="10.199999999999999"/>
    <row r="2171" s="71" customFormat="1" ht="10.199999999999999"/>
    <row r="2172" s="71" customFormat="1" ht="10.199999999999999"/>
    <row r="2173" s="71" customFormat="1" ht="10.199999999999999"/>
    <row r="2174" s="71" customFormat="1" ht="10.199999999999999"/>
    <row r="2175" s="71" customFormat="1" ht="10.199999999999999"/>
    <row r="2176" s="71" customFormat="1" ht="10.199999999999999"/>
    <row r="2177" s="71" customFormat="1" ht="10.199999999999999"/>
    <row r="2178" s="71" customFormat="1" ht="10.199999999999999"/>
    <row r="2179" s="71" customFormat="1" ht="10.199999999999999"/>
    <row r="2180" s="71" customFormat="1" ht="10.199999999999999"/>
    <row r="2181" s="71" customFormat="1" ht="10.199999999999999"/>
    <row r="2182" s="71" customFormat="1" ht="10.199999999999999"/>
    <row r="2183" s="71" customFormat="1" ht="10.199999999999999"/>
    <row r="2184" s="71" customFormat="1" ht="10.199999999999999"/>
    <row r="2185" s="71" customFormat="1" ht="10.199999999999999"/>
    <row r="2186" s="71" customFormat="1" ht="10.199999999999999"/>
    <row r="2187" s="71" customFormat="1" ht="10.199999999999999"/>
    <row r="2188" s="71" customFormat="1" ht="10.199999999999999"/>
    <row r="2189" s="71" customFormat="1" ht="10.199999999999999"/>
    <row r="2190" s="71" customFormat="1" ht="10.199999999999999"/>
    <row r="2191" s="71" customFormat="1" ht="10.199999999999999"/>
    <row r="2192" s="71" customFormat="1" ht="10.199999999999999"/>
    <row r="2193" s="71" customFormat="1" ht="10.199999999999999"/>
    <row r="2194" s="71" customFormat="1" ht="10.199999999999999"/>
    <row r="2195" s="71" customFormat="1" ht="10.199999999999999"/>
    <row r="2196" s="71" customFormat="1" ht="10.199999999999999"/>
    <row r="2197" s="71" customFormat="1" ht="10.199999999999999"/>
    <row r="2198" s="71" customFormat="1" ht="10.199999999999999"/>
    <row r="2199" s="71" customFormat="1" ht="10.199999999999999"/>
    <row r="2200" s="71" customFormat="1" ht="10.199999999999999"/>
    <row r="2201" s="71" customFormat="1" ht="10.199999999999999"/>
    <row r="2202" s="71" customFormat="1" ht="10.199999999999999"/>
    <row r="2203" s="71" customFormat="1" ht="10.199999999999999"/>
    <row r="2204" s="71" customFormat="1" ht="10.199999999999999"/>
    <row r="2205" s="71" customFormat="1" ht="10.199999999999999"/>
    <row r="2206" s="71" customFormat="1" ht="10.199999999999999"/>
    <row r="2207" s="71" customFormat="1" ht="10.199999999999999"/>
    <row r="2208" s="71" customFormat="1" ht="10.199999999999999"/>
    <row r="2209" s="71" customFormat="1" ht="10.199999999999999"/>
    <row r="2210" s="71" customFormat="1" ht="10.199999999999999"/>
    <row r="2211" s="71" customFormat="1" ht="10.199999999999999"/>
    <row r="2212" s="71" customFormat="1" ht="10.199999999999999"/>
    <row r="2213" s="71" customFormat="1" ht="10.199999999999999"/>
    <row r="2214" s="71" customFormat="1" ht="10.199999999999999"/>
    <row r="2215" s="71" customFormat="1" ht="10.199999999999999"/>
    <row r="2216" s="71" customFormat="1" ht="10.199999999999999"/>
    <row r="2217" s="71" customFormat="1" ht="10.199999999999999"/>
    <row r="2218" s="71" customFormat="1" ht="10.199999999999999"/>
    <row r="2219" s="71" customFormat="1" ht="10.199999999999999"/>
    <row r="2220" s="71" customFormat="1" ht="10.199999999999999"/>
    <row r="2221" s="71" customFormat="1" ht="10.199999999999999"/>
    <row r="2222" s="71" customFormat="1" ht="10.199999999999999"/>
    <row r="2223" s="71" customFormat="1" ht="10.199999999999999"/>
    <row r="2224" s="71" customFormat="1" ht="10.199999999999999"/>
    <row r="2225" s="71" customFormat="1" ht="10.199999999999999"/>
    <row r="2226" s="71" customFormat="1" ht="10.199999999999999"/>
    <row r="2227" s="71" customFormat="1" ht="10.199999999999999"/>
    <row r="2228" s="71" customFormat="1" ht="10.199999999999999"/>
    <row r="2229" s="71" customFormat="1" ht="10.199999999999999"/>
    <row r="2230" s="71" customFormat="1" ht="10.199999999999999"/>
    <row r="2231" s="71" customFormat="1" ht="10.199999999999999"/>
    <row r="2232" s="71" customFormat="1" ht="10.199999999999999"/>
    <row r="2233" s="71" customFormat="1" ht="10.199999999999999"/>
    <row r="2234" s="71" customFormat="1" ht="10.199999999999999"/>
    <row r="2235" s="71" customFormat="1" ht="10.199999999999999"/>
    <row r="2236" s="71" customFormat="1" ht="10.199999999999999"/>
    <row r="2237" s="71" customFormat="1" ht="10.199999999999999"/>
    <row r="2238" s="71" customFormat="1" ht="10.199999999999999"/>
    <row r="2239" s="71" customFormat="1" ht="10.199999999999999"/>
    <row r="2240" s="71" customFormat="1" ht="10.199999999999999"/>
    <row r="2241" s="71" customFormat="1" ht="10.199999999999999"/>
    <row r="2242" s="71" customFormat="1" ht="10.199999999999999"/>
    <row r="2243" s="71" customFormat="1" ht="10.199999999999999"/>
    <row r="2244" s="71" customFormat="1" ht="10.199999999999999"/>
    <row r="2245" s="71" customFormat="1" ht="10.199999999999999"/>
    <row r="2246" s="71" customFormat="1" ht="10.199999999999999"/>
    <row r="2247" s="71" customFormat="1" ht="10.199999999999999"/>
    <row r="2248" s="71" customFormat="1" ht="10.199999999999999"/>
    <row r="2249" s="71" customFormat="1" ht="10.199999999999999"/>
    <row r="2250" s="71" customFormat="1" ht="10.199999999999999"/>
    <row r="2251" s="71" customFormat="1" ht="10.199999999999999"/>
    <row r="2252" s="71" customFormat="1" ht="10.199999999999999"/>
    <row r="2253" s="71" customFormat="1" ht="10.199999999999999"/>
    <row r="2254" s="71" customFormat="1" ht="10.199999999999999"/>
    <row r="2255" s="71" customFormat="1" ht="10.199999999999999"/>
    <row r="2256" s="71" customFormat="1" ht="10.199999999999999"/>
    <row r="2257" s="71" customFormat="1" ht="10.199999999999999"/>
    <row r="2258" s="71" customFormat="1" ht="10.199999999999999"/>
    <row r="2259" s="71" customFormat="1" ht="10.199999999999999"/>
    <row r="2260" s="71" customFormat="1" ht="10.199999999999999"/>
    <row r="2261" s="71" customFormat="1" ht="10.199999999999999"/>
    <row r="2262" s="71" customFormat="1" ht="10.199999999999999"/>
    <row r="2263" s="71" customFormat="1" ht="10.199999999999999"/>
    <row r="2264" s="71" customFormat="1" ht="10.199999999999999"/>
    <row r="2265" s="71" customFormat="1" ht="10.199999999999999"/>
    <row r="2266" s="71" customFormat="1" ht="10.199999999999999"/>
    <row r="2267" s="71" customFormat="1" ht="10.199999999999999"/>
    <row r="2268" s="71" customFormat="1" ht="10.199999999999999"/>
    <row r="2269" s="71" customFormat="1" ht="10.199999999999999"/>
    <row r="2270" s="71" customFormat="1" ht="10.199999999999999"/>
    <row r="2271" s="71" customFormat="1" ht="10.199999999999999"/>
    <row r="2272" s="71" customFormat="1" ht="10.199999999999999"/>
    <row r="2273" s="71" customFormat="1" ht="10.199999999999999"/>
    <row r="2274" s="71" customFormat="1" ht="10.199999999999999"/>
    <row r="2275" s="71" customFormat="1" ht="10.199999999999999"/>
    <row r="2276" s="71" customFormat="1" ht="10.199999999999999"/>
    <row r="2277" s="71" customFormat="1" ht="10.199999999999999"/>
    <row r="2278" s="71" customFormat="1" ht="10.199999999999999"/>
    <row r="2279" s="71" customFormat="1" ht="10.199999999999999"/>
    <row r="2280" s="71" customFormat="1" ht="10.199999999999999"/>
    <row r="2281" s="71" customFormat="1" ht="10.199999999999999"/>
    <row r="2282" s="71" customFormat="1" ht="10.199999999999999"/>
    <row r="2283" s="71" customFormat="1" ht="10.199999999999999"/>
    <row r="2284" s="71" customFormat="1" ht="10.199999999999999"/>
    <row r="2285" s="71" customFormat="1" ht="10.199999999999999"/>
    <row r="2286" s="71" customFormat="1" ht="10.199999999999999"/>
    <row r="2287" s="71" customFormat="1" ht="10.199999999999999"/>
    <row r="2288" s="71" customFormat="1" ht="10.199999999999999"/>
    <row r="2289" s="71" customFormat="1" ht="10.199999999999999"/>
    <row r="2290" s="71" customFormat="1" ht="10.199999999999999"/>
    <row r="2291" s="71" customFormat="1" ht="10.199999999999999"/>
    <row r="2292" s="71" customFormat="1" ht="10.199999999999999"/>
    <row r="2293" s="71" customFormat="1" ht="10.199999999999999"/>
    <row r="2294" s="71" customFormat="1" ht="10.199999999999999"/>
    <row r="2295" s="71" customFormat="1" ht="10.199999999999999"/>
    <row r="2296" s="71" customFormat="1" ht="10.199999999999999"/>
    <row r="2297" s="71" customFormat="1" ht="10.199999999999999"/>
    <row r="2298" s="71" customFormat="1" ht="10.199999999999999"/>
    <row r="2299" s="71" customFormat="1" ht="10.199999999999999"/>
    <row r="2300" s="71" customFormat="1" ht="10.199999999999999"/>
    <row r="2301" s="71" customFormat="1" ht="10.199999999999999"/>
    <row r="2302" s="71" customFormat="1" ht="10.199999999999999"/>
    <row r="2303" s="71" customFormat="1" ht="10.199999999999999"/>
    <row r="2304" s="71" customFormat="1" ht="10.199999999999999"/>
    <row r="2305" s="71" customFormat="1" ht="10.199999999999999"/>
    <row r="2306" s="71" customFormat="1" ht="10.199999999999999"/>
    <row r="2307" s="71" customFormat="1" ht="10.199999999999999"/>
    <row r="2308" s="71" customFormat="1" ht="10.199999999999999"/>
    <row r="2309" s="71" customFormat="1" ht="10.199999999999999"/>
    <row r="2310" s="71" customFormat="1" ht="10.199999999999999"/>
    <row r="2311" s="71" customFormat="1" ht="10.199999999999999"/>
    <row r="2312" s="71" customFormat="1" ht="10.199999999999999"/>
    <row r="2313" s="71" customFormat="1" ht="10.199999999999999"/>
    <row r="2314" s="71" customFormat="1" ht="10.199999999999999"/>
    <row r="2315" s="71" customFormat="1" ht="10.199999999999999"/>
    <row r="2316" s="71" customFormat="1" ht="10.199999999999999"/>
    <row r="2317" s="71" customFormat="1" ht="10.199999999999999"/>
    <row r="2318" s="71" customFormat="1" ht="10.199999999999999"/>
    <row r="2319" s="71" customFormat="1" ht="10.199999999999999"/>
    <row r="2320" s="71" customFormat="1" ht="10.199999999999999"/>
    <row r="2321" s="71" customFormat="1" ht="10.199999999999999"/>
    <row r="2322" s="71" customFormat="1" ht="10.199999999999999"/>
    <row r="2323" s="71" customFormat="1" ht="10.199999999999999"/>
    <row r="2324" s="71" customFormat="1" ht="10.199999999999999"/>
    <row r="2325" s="71" customFormat="1" ht="10.199999999999999"/>
    <row r="2326" s="71" customFormat="1" ht="10.199999999999999"/>
    <row r="2327" s="71" customFormat="1" ht="10.199999999999999"/>
    <row r="2328" s="71" customFormat="1" ht="10.199999999999999"/>
    <row r="2329" s="71" customFormat="1" ht="10.199999999999999"/>
    <row r="2330" s="71" customFormat="1" ht="10.199999999999999"/>
    <row r="2331" s="71" customFormat="1" ht="10.199999999999999"/>
    <row r="2332" s="71" customFormat="1" ht="10.199999999999999"/>
    <row r="2333" s="71" customFormat="1" ht="10.199999999999999"/>
    <row r="2334" s="71" customFormat="1" ht="10.199999999999999"/>
    <row r="2335" s="71" customFormat="1" ht="10.199999999999999"/>
    <row r="2336" s="71" customFormat="1" ht="10.199999999999999"/>
    <row r="2337" s="71" customFormat="1" ht="10.199999999999999"/>
    <row r="2338" s="71" customFormat="1" ht="10.199999999999999"/>
    <row r="2339" s="71" customFormat="1" ht="10.199999999999999"/>
    <row r="2340" s="71" customFormat="1" ht="10.199999999999999"/>
    <row r="2341" s="71" customFormat="1" ht="10.199999999999999"/>
    <row r="2342" s="71" customFormat="1" ht="10.199999999999999"/>
    <row r="2343" s="71" customFormat="1" ht="10.199999999999999"/>
    <row r="2344" s="71" customFormat="1" ht="10.199999999999999"/>
    <row r="2345" s="71" customFormat="1" ht="10.199999999999999"/>
    <row r="2346" s="71" customFormat="1" ht="10.199999999999999"/>
    <row r="2347" s="71" customFormat="1" ht="10.199999999999999"/>
    <row r="2348" s="71" customFormat="1" ht="10.199999999999999"/>
    <row r="2349" s="71" customFormat="1" ht="10.199999999999999"/>
    <row r="2350" s="71" customFormat="1" ht="10.199999999999999"/>
    <row r="2351" s="71" customFormat="1" ht="10.199999999999999"/>
    <row r="2352" s="71" customFormat="1" ht="10.199999999999999"/>
    <row r="2353" s="71" customFormat="1" ht="10.199999999999999"/>
    <row r="2354" s="71" customFormat="1" ht="10.199999999999999"/>
    <row r="2355" s="71" customFormat="1" ht="10.199999999999999"/>
    <row r="2356" s="71" customFormat="1" ht="10.199999999999999"/>
    <row r="2357" s="71" customFormat="1" ht="10.199999999999999"/>
    <row r="2358" s="71" customFormat="1" ht="10.199999999999999"/>
    <row r="2359" s="71" customFormat="1" ht="10.199999999999999"/>
    <row r="2360" s="71" customFormat="1" ht="10.199999999999999"/>
    <row r="2361" s="71" customFormat="1" ht="10.199999999999999"/>
    <row r="2362" s="71" customFormat="1" ht="10.199999999999999"/>
    <row r="2363" s="71" customFormat="1" ht="10.199999999999999"/>
    <row r="2364" s="71" customFormat="1" ht="10.199999999999999"/>
    <row r="2365" s="71" customFormat="1" ht="10.199999999999999"/>
    <row r="2366" s="71" customFormat="1" ht="10.199999999999999"/>
    <row r="2367" s="71" customFormat="1" ht="10.199999999999999"/>
    <row r="2368" s="71" customFormat="1" ht="10.199999999999999"/>
    <row r="2369" s="71" customFormat="1" ht="10.199999999999999"/>
    <row r="2370" s="71" customFormat="1" ht="10.199999999999999"/>
    <row r="2371" s="71" customFormat="1" ht="10.199999999999999"/>
    <row r="2372" s="71" customFormat="1" ht="10.199999999999999"/>
    <row r="2373" s="71" customFormat="1" ht="10.199999999999999"/>
    <row r="2374" s="71" customFormat="1" ht="10.199999999999999"/>
    <row r="2375" s="71" customFormat="1" ht="10.199999999999999"/>
    <row r="2376" s="71" customFormat="1" ht="10.199999999999999"/>
    <row r="2377" s="71" customFormat="1" ht="10.199999999999999"/>
    <row r="2378" s="71" customFormat="1" ht="10.199999999999999"/>
    <row r="2379" s="71" customFormat="1" ht="10.199999999999999"/>
    <row r="2380" s="71" customFormat="1" ht="10.199999999999999"/>
    <row r="2381" s="71" customFormat="1" ht="10.199999999999999"/>
    <row r="2382" s="71" customFormat="1" ht="10.199999999999999"/>
    <row r="2383" s="71" customFormat="1" ht="10.199999999999999"/>
    <row r="2384" s="71" customFormat="1" ht="10.199999999999999"/>
    <row r="2385" s="71" customFormat="1" ht="10.199999999999999"/>
    <row r="2386" s="71" customFormat="1" ht="10.199999999999999"/>
    <row r="2387" s="71" customFormat="1" ht="10.199999999999999"/>
    <row r="2388" s="71" customFormat="1" ht="10.199999999999999"/>
    <row r="2389" s="71" customFormat="1" ht="10.199999999999999"/>
    <row r="2390" s="71" customFormat="1" ht="10.199999999999999"/>
    <row r="2391" s="71" customFormat="1" ht="10.199999999999999"/>
    <row r="2392" s="71" customFormat="1" ht="10.199999999999999"/>
    <row r="2393" s="71" customFormat="1" ht="10.199999999999999"/>
    <row r="2394" s="71" customFormat="1" ht="10.199999999999999"/>
    <row r="2395" s="71" customFormat="1" ht="10.199999999999999"/>
    <row r="2396" s="71" customFormat="1" ht="10.199999999999999"/>
    <row r="2397" s="71" customFormat="1" ht="10.199999999999999"/>
    <row r="2398" s="71" customFormat="1" ht="10.199999999999999"/>
    <row r="2399" s="71" customFormat="1" ht="10.199999999999999"/>
    <row r="2400" s="71" customFormat="1" ht="10.199999999999999"/>
    <row r="2401" s="71" customFormat="1" ht="10.199999999999999"/>
    <row r="2402" s="71" customFormat="1" ht="10.199999999999999"/>
    <row r="2403" s="71" customFormat="1" ht="10.199999999999999"/>
    <row r="2404" s="71" customFormat="1" ht="10.199999999999999"/>
    <row r="2405" s="71" customFormat="1" ht="10.199999999999999"/>
    <row r="2406" s="71" customFormat="1" ht="10.199999999999999"/>
    <row r="2407" s="71" customFormat="1" ht="10.199999999999999"/>
    <row r="2408" s="71" customFormat="1" ht="10.199999999999999"/>
    <row r="2409" s="71" customFormat="1" ht="10.199999999999999"/>
    <row r="2410" s="71" customFormat="1" ht="10.199999999999999"/>
    <row r="2411" s="71" customFormat="1" ht="10.199999999999999"/>
    <row r="2412" s="71" customFormat="1" ht="10.199999999999999"/>
    <row r="2413" s="71" customFormat="1" ht="10.199999999999999"/>
    <row r="2414" s="71" customFormat="1" ht="10.199999999999999"/>
    <row r="2415" s="71" customFormat="1" ht="10.199999999999999"/>
    <row r="2416" s="71" customFormat="1" ht="10.199999999999999"/>
    <row r="2417" s="71" customFormat="1" ht="10.199999999999999"/>
    <row r="2418" s="71" customFormat="1" ht="10.199999999999999"/>
    <row r="2419" s="71" customFormat="1" ht="10.199999999999999"/>
    <row r="2420" s="71" customFormat="1" ht="10.199999999999999"/>
    <row r="2421" s="71" customFormat="1" ht="10.199999999999999"/>
    <row r="2422" s="71" customFormat="1" ht="10.199999999999999"/>
    <row r="2423" s="71" customFormat="1" ht="10.199999999999999"/>
    <row r="2424" s="71" customFormat="1" ht="10.199999999999999"/>
    <row r="2425" s="71" customFormat="1" ht="10.199999999999999"/>
    <row r="2426" s="71" customFormat="1" ht="10.199999999999999"/>
    <row r="2427" s="71" customFormat="1" ht="10.199999999999999"/>
    <row r="2428" s="71" customFormat="1" ht="10.199999999999999"/>
    <row r="2429" s="71" customFormat="1" ht="10.199999999999999"/>
    <row r="2430" s="71" customFormat="1" ht="10.199999999999999"/>
    <row r="2431" s="71" customFormat="1" ht="10.199999999999999"/>
    <row r="2432" s="71" customFormat="1" ht="10.199999999999999"/>
    <row r="2433" s="71" customFormat="1" ht="10.199999999999999"/>
    <row r="2434" s="71" customFormat="1" ht="10.199999999999999"/>
    <row r="2435" s="71" customFormat="1" ht="10.199999999999999"/>
    <row r="2436" s="71" customFormat="1" ht="10.199999999999999"/>
    <row r="2437" s="71" customFormat="1" ht="10.199999999999999"/>
    <row r="2438" s="71" customFormat="1" ht="10.199999999999999"/>
    <row r="2439" s="71" customFormat="1" ht="10.199999999999999"/>
    <row r="2440" s="71" customFormat="1" ht="10.199999999999999"/>
    <row r="2441" s="71" customFormat="1" ht="10.199999999999999"/>
    <row r="2442" s="71" customFormat="1" ht="10.199999999999999"/>
    <row r="2443" s="71" customFormat="1" ht="10.199999999999999"/>
    <row r="2444" s="71" customFormat="1" ht="10.199999999999999"/>
    <row r="2445" s="71" customFormat="1" ht="10.199999999999999"/>
    <row r="2446" s="71" customFormat="1" ht="10.199999999999999"/>
    <row r="2447" s="71" customFormat="1" ht="10.199999999999999"/>
    <row r="2448" s="71" customFormat="1" ht="10.199999999999999"/>
    <row r="2449" s="71" customFormat="1" ht="10.199999999999999"/>
    <row r="2450" s="71" customFormat="1" ht="10.199999999999999"/>
    <row r="2451" s="71" customFormat="1" ht="10.199999999999999"/>
    <row r="2452" s="71" customFormat="1" ht="10.199999999999999"/>
    <row r="2453" s="71" customFormat="1" ht="10.199999999999999"/>
    <row r="2454" s="71" customFormat="1" ht="10.199999999999999"/>
    <row r="2455" s="71" customFormat="1" ht="10.199999999999999"/>
    <row r="2456" s="71" customFormat="1" ht="10.199999999999999"/>
    <row r="2457" s="71" customFormat="1" ht="10.199999999999999"/>
    <row r="2458" s="71" customFormat="1" ht="10.199999999999999"/>
    <row r="2459" s="71" customFormat="1" ht="10.199999999999999"/>
    <row r="2460" s="71" customFormat="1" ht="10.199999999999999"/>
    <row r="2461" s="71" customFormat="1" ht="10.199999999999999"/>
    <row r="2462" s="71" customFormat="1" ht="10.199999999999999"/>
    <row r="2463" s="71" customFormat="1" ht="10.199999999999999"/>
    <row r="2464" s="71" customFormat="1" ht="10.199999999999999"/>
    <row r="2465" s="71" customFormat="1" ht="10.199999999999999"/>
    <row r="2466" s="71" customFormat="1" ht="10.199999999999999"/>
    <row r="2467" s="71" customFormat="1" ht="10.199999999999999"/>
    <row r="2468" s="71" customFormat="1" ht="10.199999999999999"/>
    <row r="2469" s="71" customFormat="1" ht="10.199999999999999"/>
    <row r="2470" s="71" customFormat="1" ht="10.199999999999999"/>
    <row r="2471" s="71" customFormat="1" ht="10.199999999999999"/>
    <row r="2472" s="71" customFormat="1" ht="10.199999999999999"/>
    <row r="2473" s="71" customFormat="1" ht="10.199999999999999"/>
    <row r="2474" s="71" customFormat="1" ht="10.199999999999999"/>
    <row r="2475" s="71" customFormat="1" ht="10.199999999999999"/>
    <row r="2476" s="71" customFormat="1" ht="10.199999999999999"/>
    <row r="2477" s="71" customFormat="1" ht="10.199999999999999"/>
    <row r="2478" s="71" customFormat="1" ht="10.199999999999999"/>
    <row r="2479" s="71" customFormat="1" ht="10.199999999999999"/>
    <row r="2480" s="71" customFormat="1" ht="10.199999999999999"/>
    <row r="2481" s="71" customFormat="1" ht="10.199999999999999"/>
    <row r="2482" s="71" customFormat="1" ht="10.199999999999999"/>
    <row r="2483" s="71" customFormat="1" ht="10.199999999999999"/>
    <row r="2484" s="71" customFormat="1" ht="10.199999999999999"/>
    <row r="2485" s="71" customFormat="1" ht="10.199999999999999"/>
    <row r="2486" s="71" customFormat="1" ht="10.199999999999999"/>
    <row r="2487" s="71" customFormat="1" ht="10.199999999999999"/>
    <row r="2488" s="71" customFormat="1" ht="10.199999999999999"/>
    <row r="2489" s="71" customFormat="1" ht="10.199999999999999"/>
    <row r="2490" s="71" customFormat="1" ht="10.199999999999999"/>
    <row r="2491" s="71" customFormat="1" ht="10.199999999999999"/>
    <row r="2492" s="71" customFormat="1" ht="10.199999999999999"/>
    <row r="2493" s="71" customFormat="1" ht="10.199999999999999"/>
    <row r="2494" s="71" customFormat="1" ht="10.199999999999999"/>
    <row r="2495" s="71" customFormat="1" ht="10.199999999999999"/>
    <row r="2496" s="71" customFormat="1" ht="10.199999999999999"/>
    <row r="2497" s="71" customFormat="1" ht="10.199999999999999"/>
    <row r="2498" s="71" customFormat="1" ht="10.199999999999999"/>
    <row r="2499" s="71" customFormat="1" ht="10.199999999999999"/>
    <row r="2500" s="71" customFormat="1" ht="10.199999999999999"/>
    <row r="2501" s="71" customFormat="1" ht="10.199999999999999"/>
    <row r="2502" s="71" customFormat="1" ht="10.199999999999999"/>
    <row r="2503" s="71" customFormat="1" ht="10.199999999999999"/>
    <row r="2504" s="71" customFormat="1" ht="10.199999999999999"/>
    <row r="2505" s="71" customFormat="1" ht="10.199999999999999"/>
    <row r="2506" s="71" customFormat="1" ht="10.199999999999999"/>
    <row r="2507" s="71" customFormat="1" ht="10.199999999999999"/>
    <row r="2508" s="71" customFormat="1" ht="10.199999999999999"/>
    <row r="2509" s="71" customFormat="1" ht="10.199999999999999"/>
    <row r="2510" s="71" customFormat="1" ht="10.199999999999999"/>
    <row r="2511" s="71" customFormat="1" ht="10.199999999999999"/>
    <row r="2512" s="71" customFormat="1" ht="10.199999999999999"/>
    <row r="2513" s="71" customFormat="1" ht="10.199999999999999"/>
    <row r="2514" s="71" customFormat="1" ht="10.199999999999999"/>
    <row r="2515" s="71" customFormat="1" ht="10.199999999999999"/>
    <row r="2516" s="71" customFormat="1" ht="10.199999999999999"/>
    <row r="2517" s="71" customFormat="1" ht="10.199999999999999"/>
    <row r="2518" s="71" customFormat="1" ht="10.199999999999999"/>
    <row r="2519" s="71" customFormat="1" ht="10.199999999999999"/>
    <row r="2520" s="71" customFormat="1" ht="10.199999999999999"/>
    <row r="2521" s="71" customFormat="1" ht="10.199999999999999"/>
    <row r="2522" s="71" customFormat="1" ht="10.199999999999999"/>
    <row r="2523" s="71" customFormat="1" ht="10.199999999999999"/>
    <row r="2524" s="71" customFormat="1" ht="10.199999999999999"/>
    <row r="2525" s="71" customFormat="1" ht="10.199999999999999"/>
    <row r="2526" s="71" customFormat="1" ht="10.199999999999999"/>
    <row r="2527" s="71" customFormat="1" ht="10.199999999999999"/>
    <row r="2528" s="71" customFormat="1" ht="10.199999999999999"/>
    <row r="2529" s="71" customFormat="1" ht="10.199999999999999"/>
    <row r="2530" s="71" customFormat="1" ht="10.199999999999999"/>
    <row r="2531" s="71" customFormat="1" ht="10.199999999999999"/>
    <row r="2532" s="71" customFormat="1" ht="10.199999999999999"/>
    <row r="2533" s="71" customFormat="1" ht="10.199999999999999"/>
    <row r="2534" s="71" customFormat="1" ht="10.199999999999999"/>
    <row r="2535" s="71" customFormat="1" ht="10.199999999999999"/>
    <row r="2536" s="71" customFormat="1" ht="10.199999999999999"/>
    <row r="2537" s="71" customFormat="1" ht="10.199999999999999"/>
    <row r="2538" s="71" customFormat="1" ht="10.199999999999999"/>
    <row r="2539" s="71" customFormat="1" ht="10.199999999999999"/>
    <row r="2540" s="71" customFormat="1" ht="10.199999999999999"/>
    <row r="2541" s="71" customFormat="1" ht="10.199999999999999"/>
    <row r="2542" s="71" customFormat="1" ht="10.199999999999999"/>
    <row r="2543" s="71" customFormat="1" ht="10.199999999999999"/>
    <row r="2544" s="71" customFormat="1" ht="10.199999999999999"/>
    <row r="2545" s="71" customFormat="1" ht="10.199999999999999"/>
    <row r="2546" s="71" customFormat="1" ht="10.199999999999999"/>
    <row r="2547" s="71" customFormat="1" ht="10.199999999999999"/>
    <row r="2548" s="71" customFormat="1" ht="10.199999999999999"/>
    <row r="2549" s="71" customFormat="1" ht="10.199999999999999"/>
    <row r="2550" s="71" customFormat="1" ht="10.199999999999999"/>
    <row r="2551" s="71" customFormat="1" ht="10.199999999999999"/>
    <row r="2552" s="71" customFormat="1" ht="10.199999999999999"/>
    <row r="2553" s="71" customFormat="1" ht="10.199999999999999"/>
    <row r="2554" s="71" customFormat="1" ht="10.199999999999999"/>
    <row r="2555" s="71" customFormat="1" ht="10.199999999999999"/>
    <row r="2556" s="71" customFormat="1" ht="10.199999999999999"/>
    <row r="2557" s="71" customFormat="1" ht="10.199999999999999"/>
    <row r="2558" s="71" customFormat="1" ht="10.199999999999999"/>
    <row r="2559" s="71" customFormat="1" ht="10.199999999999999"/>
    <row r="2560" s="71" customFormat="1" ht="10.199999999999999"/>
    <row r="2561" s="71" customFormat="1" ht="10.199999999999999"/>
    <row r="2562" s="71" customFormat="1" ht="10.199999999999999"/>
    <row r="2563" s="71" customFormat="1" ht="10.199999999999999"/>
    <row r="2564" s="71" customFormat="1" ht="10.199999999999999"/>
    <row r="2565" s="71" customFormat="1" ht="10.199999999999999"/>
    <row r="2566" s="71" customFormat="1" ht="10.199999999999999"/>
    <row r="2567" s="71" customFormat="1" ht="10.199999999999999"/>
    <row r="2568" s="71" customFormat="1" ht="10.199999999999999"/>
    <row r="2569" s="71" customFormat="1" ht="10.199999999999999"/>
    <row r="2570" s="71" customFormat="1" ht="10.199999999999999"/>
    <row r="2571" s="71" customFormat="1" ht="10.199999999999999"/>
    <row r="2572" s="71" customFormat="1" ht="10.199999999999999"/>
    <row r="2573" s="71" customFormat="1" ht="10.199999999999999"/>
    <row r="2574" s="71" customFormat="1" ht="10.199999999999999"/>
    <row r="2575" s="71" customFormat="1" ht="10.199999999999999"/>
    <row r="2576" s="71" customFormat="1" ht="10.199999999999999"/>
    <row r="2577" s="71" customFormat="1" ht="10.199999999999999"/>
    <row r="2578" s="71" customFormat="1" ht="10.199999999999999"/>
    <row r="2579" s="71" customFormat="1" ht="10.199999999999999"/>
    <row r="2580" s="71" customFormat="1" ht="10.199999999999999"/>
    <row r="2581" s="71" customFormat="1" ht="10.199999999999999"/>
    <row r="2582" s="71" customFormat="1" ht="10.199999999999999"/>
    <row r="2583" s="71" customFormat="1" ht="10.199999999999999"/>
    <row r="2584" s="71" customFormat="1" ht="10.199999999999999"/>
    <row r="2585" s="71" customFormat="1" ht="10.199999999999999"/>
    <row r="2586" s="71" customFormat="1" ht="10.199999999999999"/>
    <row r="2587" s="71" customFormat="1" ht="10.199999999999999"/>
    <row r="2588" s="71" customFormat="1" ht="10.199999999999999"/>
    <row r="2589" s="71" customFormat="1" ht="10.199999999999999"/>
    <row r="2590" s="71" customFormat="1" ht="10.199999999999999"/>
    <row r="2591" s="71" customFormat="1" ht="10.199999999999999"/>
    <row r="2592" s="71" customFormat="1" ht="10.199999999999999"/>
    <row r="2593" s="71" customFormat="1" ht="10.199999999999999"/>
    <row r="2594" s="71" customFormat="1" ht="10.199999999999999"/>
    <row r="2595" s="71" customFormat="1" ht="10.199999999999999"/>
    <row r="2596" s="71" customFormat="1" ht="10.199999999999999"/>
    <row r="2597" s="71" customFormat="1" ht="10.199999999999999"/>
    <row r="2598" s="71" customFormat="1" ht="10.199999999999999"/>
    <row r="2599" s="71" customFormat="1" ht="10.199999999999999"/>
    <row r="2600" s="71" customFormat="1" ht="10.199999999999999"/>
    <row r="2601" s="71" customFormat="1" ht="10.199999999999999"/>
    <row r="2602" s="71" customFormat="1" ht="10.199999999999999"/>
    <row r="2603" s="71" customFormat="1" ht="10.199999999999999"/>
    <row r="2604" s="71" customFormat="1" ht="10.199999999999999"/>
    <row r="2605" s="71" customFormat="1" ht="10.199999999999999"/>
    <row r="2606" s="71" customFormat="1" ht="10.199999999999999"/>
    <row r="2607" s="71" customFormat="1" ht="10.199999999999999"/>
    <row r="2608" s="71" customFormat="1" ht="10.199999999999999"/>
    <row r="2609" s="71" customFormat="1" ht="10.199999999999999"/>
    <row r="2610" s="71" customFormat="1" ht="10.199999999999999"/>
    <row r="2611" s="71" customFormat="1" ht="10.199999999999999"/>
    <row r="2612" s="71" customFormat="1" ht="10.199999999999999"/>
    <row r="2613" s="71" customFormat="1" ht="10.199999999999999"/>
    <row r="2614" s="71" customFormat="1" ht="10.199999999999999"/>
    <row r="2615" s="71" customFormat="1" ht="10.199999999999999"/>
    <row r="2616" s="71" customFormat="1" ht="10.199999999999999"/>
    <row r="2617" s="71" customFormat="1" ht="10.199999999999999"/>
    <row r="2618" s="71" customFormat="1" ht="10.199999999999999"/>
    <row r="2619" s="71" customFormat="1" ht="10.199999999999999"/>
    <row r="2620" s="71" customFormat="1" ht="10.199999999999999"/>
    <row r="2621" s="71" customFormat="1" ht="10.199999999999999"/>
    <row r="2622" s="71" customFormat="1" ht="10.199999999999999"/>
    <row r="2623" s="71" customFormat="1" ht="10.199999999999999"/>
    <row r="2624" s="71" customFormat="1" ht="10.199999999999999"/>
    <row r="2625" s="71" customFormat="1" ht="10.199999999999999"/>
    <row r="2626" s="71" customFormat="1" ht="10.199999999999999"/>
    <row r="2627" s="71" customFormat="1" ht="10.199999999999999"/>
    <row r="2628" s="71" customFormat="1" ht="10.199999999999999"/>
    <row r="2629" s="71" customFormat="1" ht="10.199999999999999"/>
    <row r="2630" s="71" customFormat="1" ht="10.199999999999999"/>
    <row r="2631" s="71" customFormat="1" ht="10.199999999999999"/>
    <row r="2632" s="71" customFormat="1" ht="10.199999999999999"/>
    <row r="2633" s="71" customFormat="1" ht="10.199999999999999"/>
    <row r="2634" s="71" customFormat="1" ht="10.199999999999999"/>
    <row r="2635" s="71" customFormat="1" ht="10.199999999999999"/>
    <row r="2636" s="71" customFormat="1" ht="10.199999999999999"/>
    <row r="2637" s="71" customFormat="1" ht="10.199999999999999"/>
    <row r="2638" s="71" customFormat="1" ht="10.199999999999999"/>
    <row r="2639" s="71" customFormat="1" ht="10.199999999999999"/>
    <row r="2640" s="71" customFormat="1" ht="10.199999999999999"/>
    <row r="2641" s="71" customFormat="1" ht="10.199999999999999"/>
    <row r="2642" s="71" customFormat="1" ht="10.199999999999999"/>
    <row r="2643" s="71" customFormat="1" ht="10.199999999999999"/>
    <row r="2644" s="71" customFormat="1" ht="10.199999999999999"/>
    <row r="2645" s="71" customFormat="1" ht="10.199999999999999"/>
    <row r="2646" s="71" customFormat="1" ht="10.199999999999999"/>
    <row r="2647" s="71" customFormat="1" ht="10.199999999999999"/>
    <row r="2648" s="71" customFormat="1" ht="10.199999999999999"/>
    <row r="2649" s="71" customFormat="1" ht="10.199999999999999"/>
    <row r="2650" s="71" customFormat="1" ht="10.199999999999999"/>
    <row r="2651" s="71" customFormat="1" ht="10.199999999999999"/>
    <row r="2652" s="71" customFormat="1" ht="10.199999999999999"/>
    <row r="2653" s="71" customFormat="1" ht="10.199999999999999"/>
    <row r="2654" s="71" customFormat="1" ht="10.199999999999999"/>
    <row r="2655" s="71" customFormat="1" ht="10.199999999999999"/>
    <row r="2656" s="71" customFormat="1" ht="10.199999999999999"/>
    <row r="2657" s="71" customFormat="1" ht="10.199999999999999"/>
    <row r="2658" s="71" customFormat="1" ht="10.199999999999999"/>
    <row r="2659" s="71" customFormat="1" ht="10.199999999999999"/>
    <row r="2660" s="71" customFormat="1" ht="10.199999999999999"/>
    <row r="2661" s="71" customFormat="1" ht="10.199999999999999"/>
    <row r="2662" s="71" customFormat="1" ht="10.199999999999999"/>
    <row r="2663" s="71" customFormat="1" ht="10.199999999999999"/>
    <row r="2664" s="71" customFormat="1" ht="10.199999999999999"/>
    <row r="2665" s="71" customFormat="1" ht="10.199999999999999"/>
    <row r="2666" s="71" customFormat="1" ht="10.199999999999999"/>
    <row r="2667" s="71" customFormat="1" ht="10.199999999999999"/>
    <row r="2668" s="71" customFormat="1" ht="10.199999999999999"/>
    <row r="2669" s="71" customFormat="1" ht="10.199999999999999"/>
    <row r="2670" s="71" customFormat="1" ht="10.199999999999999"/>
    <row r="2671" s="71" customFormat="1" ht="10.199999999999999"/>
    <row r="2672" s="71" customFormat="1" ht="10.199999999999999"/>
    <row r="2673" s="71" customFormat="1" ht="10.199999999999999"/>
    <row r="2674" s="71" customFormat="1" ht="10.199999999999999"/>
    <row r="2675" s="71" customFormat="1" ht="10.199999999999999"/>
    <row r="2676" s="71" customFormat="1" ht="10.199999999999999"/>
    <row r="2677" s="71" customFormat="1" ht="10.199999999999999"/>
    <row r="2678" s="71" customFormat="1" ht="10.199999999999999"/>
    <row r="2679" s="71" customFormat="1" ht="10.199999999999999"/>
    <row r="2680" s="71" customFormat="1" ht="10.199999999999999"/>
    <row r="2681" s="71" customFormat="1" ht="10.199999999999999"/>
    <row r="2682" s="71" customFormat="1" ht="10.199999999999999"/>
    <row r="2683" s="71" customFormat="1" ht="10.199999999999999"/>
    <row r="2684" s="71" customFormat="1" ht="10.199999999999999"/>
    <row r="2685" s="71" customFormat="1" ht="10.199999999999999"/>
    <row r="2686" s="71" customFormat="1" ht="10.199999999999999"/>
    <row r="2687" s="71" customFormat="1" ht="10.199999999999999"/>
    <row r="2688" s="71" customFormat="1" ht="10.199999999999999"/>
    <row r="2689" s="71" customFormat="1" ht="10.199999999999999"/>
    <row r="2690" s="71" customFormat="1" ht="10.199999999999999"/>
    <row r="2691" s="71" customFormat="1" ht="10.199999999999999"/>
    <row r="2692" s="71" customFormat="1" ht="10.199999999999999"/>
    <row r="2693" s="71" customFormat="1" ht="10.199999999999999"/>
    <row r="2694" s="71" customFormat="1" ht="10.199999999999999"/>
    <row r="2695" s="71" customFormat="1" ht="10.199999999999999"/>
    <row r="2696" s="71" customFormat="1" ht="10.199999999999999"/>
    <row r="2697" s="71" customFormat="1" ht="10.199999999999999"/>
    <row r="2698" s="71" customFormat="1" ht="10.199999999999999"/>
    <row r="2699" s="71" customFormat="1" ht="10.199999999999999"/>
    <row r="2700" s="71" customFormat="1" ht="10.199999999999999"/>
    <row r="2701" s="71" customFormat="1" ht="10.199999999999999"/>
    <row r="2702" s="71" customFormat="1" ht="10.199999999999999"/>
    <row r="2703" s="71" customFormat="1" ht="10.199999999999999"/>
    <row r="2704" s="71" customFormat="1" ht="10.199999999999999"/>
    <row r="2705" s="71" customFormat="1" ht="10.199999999999999"/>
    <row r="2706" s="71" customFormat="1" ht="10.199999999999999"/>
    <row r="2707" s="71" customFormat="1" ht="10.199999999999999"/>
    <row r="2708" s="71" customFormat="1" ht="10.199999999999999"/>
    <row r="2709" s="71" customFormat="1" ht="10.199999999999999"/>
    <row r="2710" s="71" customFormat="1" ht="10.199999999999999"/>
    <row r="2711" s="71" customFormat="1" ht="10.199999999999999"/>
    <row r="2712" s="71" customFormat="1" ht="10.199999999999999"/>
    <row r="2713" s="71" customFormat="1" ht="10.199999999999999"/>
    <row r="2714" s="71" customFormat="1" ht="10.199999999999999"/>
    <row r="2715" s="71" customFormat="1" ht="10.199999999999999"/>
    <row r="2716" s="71" customFormat="1" ht="10.199999999999999"/>
    <row r="2717" s="71" customFormat="1" ht="10.199999999999999"/>
    <row r="2718" s="71" customFormat="1" ht="10.199999999999999"/>
    <row r="2719" s="71" customFormat="1" ht="10.199999999999999"/>
    <row r="2720" s="71" customFormat="1" ht="10.199999999999999"/>
    <row r="2721" s="71" customFormat="1" ht="10.199999999999999"/>
    <row r="2722" s="71" customFormat="1" ht="10.199999999999999"/>
    <row r="2723" s="71" customFormat="1" ht="10.199999999999999"/>
    <row r="2724" s="71" customFormat="1" ht="10.199999999999999"/>
    <row r="2725" s="71" customFormat="1" ht="10.199999999999999"/>
    <row r="2726" s="71" customFormat="1" ht="10.199999999999999"/>
    <row r="2727" s="71" customFormat="1" ht="10.199999999999999"/>
    <row r="2728" s="71" customFormat="1" ht="10.199999999999999"/>
    <row r="2729" s="71" customFormat="1" ht="10.199999999999999"/>
    <row r="2730" s="71" customFormat="1" ht="10.199999999999999"/>
    <row r="2731" s="71" customFormat="1" ht="10.199999999999999"/>
    <row r="2732" s="71" customFormat="1" ht="10.199999999999999"/>
    <row r="2733" s="71" customFormat="1" ht="10.199999999999999"/>
    <row r="2734" s="71" customFormat="1" ht="10.199999999999999"/>
    <row r="2735" s="71" customFormat="1" ht="10.199999999999999"/>
    <row r="2736" s="71" customFormat="1" ht="10.199999999999999"/>
    <row r="2737" s="71" customFormat="1" ht="10.199999999999999"/>
    <row r="2738" s="71" customFormat="1" ht="10.199999999999999"/>
    <row r="2739" s="71" customFormat="1" ht="10.199999999999999"/>
    <row r="2740" s="71" customFormat="1" ht="10.199999999999999"/>
    <row r="2741" s="71" customFormat="1" ht="10.199999999999999"/>
    <row r="2742" s="71" customFormat="1" ht="10.199999999999999"/>
    <row r="2743" s="71" customFormat="1" ht="10.199999999999999"/>
    <row r="2744" s="71" customFormat="1" ht="10.199999999999999"/>
    <row r="2745" s="71" customFormat="1" ht="10.199999999999999"/>
    <row r="2746" s="71" customFormat="1" ht="10.199999999999999"/>
    <row r="2747" s="71" customFormat="1" ht="10.199999999999999"/>
    <row r="2748" s="71" customFormat="1" ht="10.199999999999999"/>
    <row r="2749" s="71" customFormat="1" ht="10.199999999999999"/>
    <row r="2750" s="71" customFormat="1" ht="10.199999999999999"/>
    <row r="2751" s="71" customFormat="1" ht="10.199999999999999"/>
    <row r="2752" s="71" customFormat="1" ht="10.199999999999999"/>
    <row r="2753" s="71" customFormat="1" ht="10.199999999999999"/>
    <row r="2754" s="71" customFormat="1" ht="10.199999999999999"/>
    <row r="2755" s="71" customFormat="1" ht="10.199999999999999"/>
    <row r="2756" s="71" customFormat="1" ht="10.199999999999999"/>
    <row r="2757" s="71" customFormat="1" ht="10.199999999999999"/>
    <row r="2758" s="71" customFormat="1" ht="10.199999999999999"/>
    <row r="2759" s="71" customFormat="1" ht="10.199999999999999"/>
    <row r="2760" s="71" customFormat="1" ht="10.199999999999999"/>
    <row r="2761" s="71" customFormat="1" ht="10.199999999999999"/>
    <row r="2762" s="71" customFormat="1" ht="10.199999999999999"/>
    <row r="2763" s="71" customFormat="1" ht="10.199999999999999"/>
    <row r="2764" s="71" customFormat="1" ht="10.199999999999999"/>
    <row r="2765" s="71" customFormat="1" ht="10.199999999999999"/>
    <row r="2766" s="71" customFormat="1" ht="10.199999999999999"/>
    <row r="2767" s="71" customFormat="1" ht="10.199999999999999"/>
    <row r="2768" s="71" customFormat="1" ht="10.199999999999999"/>
    <row r="2769" s="71" customFormat="1" ht="10.199999999999999"/>
    <row r="2770" s="71" customFormat="1" ht="10.199999999999999"/>
    <row r="2771" s="71" customFormat="1" ht="10.199999999999999"/>
    <row r="2772" s="71" customFormat="1" ht="10.199999999999999"/>
    <row r="2773" s="71" customFormat="1" ht="10.199999999999999"/>
    <row r="2774" s="71" customFormat="1" ht="10.199999999999999"/>
    <row r="2775" s="71" customFormat="1" ht="10.199999999999999"/>
    <row r="2776" s="71" customFormat="1" ht="10.199999999999999"/>
    <row r="2777" s="71" customFormat="1" ht="10.199999999999999"/>
    <row r="2778" s="71" customFormat="1" ht="10.199999999999999"/>
    <row r="2779" s="71" customFormat="1" ht="10.199999999999999"/>
    <row r="2780" s="71" customFormat="1" ht="10.199999999999999"/>
    <row r="2781" s="71" customFormat="1" ht="10.199999999999999"/>
    <row r="2782" s="71" customFormat="1" ht="10.199999999999999"/>
    <row r="2783" s="71" customFormat="1" ht="10.199999999999999"/>
    <row r="2784" s="71" customFormat="1" ht="10.199999999999999"/>
    <row r="2785" s="71" customFormat="1" ht="10.199999999999999"/>
    <row r="2786" s="71" customFormat="1" ht="10.199999999999999"/>
    <row r="2787" s="71" customFormat="1" ht="10.199999999999999"/>
    <row r="2788" s="71" customFormat="1" ht="10.199999999999999"/>
    <row r="2789" s="71" customFormat="1" ht="10.199999999999999"/>
    <row r="2790" s="71" customFormat="1" ht="10.199999999999999"/>
    <row r="2791" s="71" customFormat="1" ht="10.199999999999999"/>
    <row r="2792" s="71" customFormat="1" ht="10.199999999999999"/>
    <row r="2793" s="71" customFormat="1" ht="10.199999999999999"/>
    <row r="2794" s="71" customFormat="1" ht="10.199999999999999"/>
    <row r="2795" s="71" customFormat="1" ht="10.199999999999999"/>
    <row r="2796" s="71" customFormat="1" ht="10.199999999999999"/>
    <row r="2797" s="71" customFormat="1" ht="10.199999999999999"/>
    <row r="2798" s="71" customFormat="1" ht="10.199999999999999"/>
    <row r="2799" s="71" customFormat="1" ht="10.199999999999999"/>
    <row r="2800" s="71" customFormat="1" ht="10.199999999999999"/>
    <row r="2801" s="71" customFormat="1" ht="10.199999999999999"/>
    <row r="2802" s="71" customFormat="1" ht="10.199999999999999"/>
    <row r="2803" s="71" customFormat="1" ht="10.199999999999999"/>
    <row r="2804" s="71" customFormat="1" ht="10.199999999999999"/>
    <row r="2805" s="71" customFormat="1" ht="10.199999999999999"/>
    <row r="2806" s="71" customFormat="1" ht="10.199999999999999"/>
    <row r="2807" s="71" customFormat="1" ht="10.199999999999999"/>
    <row r="2808" s="71" customFormat="1" ht="10.199999999999999"/>
    <row r="2809" s="71" customFormat="1" ht="10.199999999999999"/>
    <row r="2810" s="71" customFormat="1" ht="10.199999999999999"/>
    <row r="2811" s="71" customFormat="1" ht="10.199999999999999"/>
    <row r="2812" s="71" customFormat="1" ht="10.199999999999999"/>
    <row r="2813" s="71" customFormat="1" ht="10.199999999999999"/>
    <row r="2814" s="71" customFormat="1" ht="10.199999999999999"/>
    <row r="2815" s="71" customFormat="1" ht="10.199999999999999"/>
    <row r="2816" s="71" customFormat="1" ht="10.199999999999999"/>
    <row r="2817" s="71" customFormat="1" ht="10.199999999999999"/>
    <row r="2818" s="71" customFormat="1" ht="10.199999999999999"/>
    <row r="2819" s="71" customFormat="1" ht="10.199999999999999"/>
    <row r="2820" s="71" customFormat="1" ht="10.199999999999999"/>
    <row r="2821" s="71" customFormat="1" ht="10.199999999999999"/>
    <row r="2822" s="71" customFormat="1" ht="10.199999999999999"/>
    <row r="2823" s="71" customFormat="1" ht="10.199999999999999"/>
    <row r="2824" s="71" customFormat="1" ht="10.199999999999999"/>
    <row r="2825" s="71" customFormat="1" ht="10.199999999999999"/>
    <row r="2826" s="71" customFormat="1" ht="10.199999999999999"/>
    <row r="2827" s="71" customFormat="1" ht="10.199999999999999"/>
    <row r="2828" s="71" customFormat="1" ht="10.199999999999999"/>
    <row r="2829" s="71" customFormat="1" ht="10.199999999999999"/>
    <row r="2830" s="71" customFormat="1" ht="10.199999999999999"/>
    <row r="2831" s="71" customFormat="1" ht="10.199999999999999"/>
    <row r="2832" s="71" customFormat="1" ht="10.199999999999999"/>
    <row r="2833" s="71" customFormat="1" ht="10.199999999999999"/>
    <row r="2834" s="71" customFormat="1" ht="10.199999999999999"/>
    <row r="2835" s="71" customFormat="1" ht="10.199999999999999"/>
    <row r="2836" s="71" customFormat="1" ht="10.199999999999999"/>
    <row r="2837" s="71" customFormat="1" ht="10.199999999999999"/>
    <row r="2838" s="71" customFormat="1" ht="10.199999999999999"/>
    <row r="2839" s="71" customFormat="1" ht="10.199999999999999"/>
    <row r="2840" s="71" customFormat="1" ht="10.199999999999999"/>
    <row r="2841" s="71" customFormat="1" ht="10.199999999999999"/>
    <row r="2842" s="71" customFormat="1" ht="10.199999999999999"/>
    <row r="2843" s="71" customFormat="1" ht="10.199999999999999"/>
    <row r="2844" s="71" customFormat="1" ht="10.199999999999999"/>
    <row r="2845" s="71" customFormat="1" ht="10.199999999999999"/>
    <row r="2846" s="71" customFormat="1" ht="10.199999999999999"/>
    <row r="2847" s="71" customFormat="1" ht="10.199999999999999"/>
    <row r="2848" s="71" customFormat="1" ht="10.199999999999999"/>
    <row r="2849" s="71" customFormat="1" ht="10.199999999999999"/>
    <row r="2850" s="71" customFormat="1" ht="10.199999999999999"/>
    <row r="2851" s="71" customFormat="1" ht="10.199999999999999"/>
    <row r="2852" s="71" customFormat="1" ht="10.199999999999999"/>
    <row r="2853" s="71" customFormat="1" ht="10.199999999999999"/>
    <row r="2854" s="71" customFormat="1" ht="10.199999999999999"/>
    <row r="2855" s="71" customFormat="1" ht="10.199999999999999"/>
    <row r="2856" s="71" customFormat="1" ht="10.199999999999999"/>
    <row r="2857" s="71" customFormat="1" ht="10.199999999999999"/>
    <row r="2858" s="71" customFormat="1" ht="10.199999999999999"/>
    <row r="2859" s="71" customFormat="1" ht="10.199999999999999"/>
    <row r="2860" s="71" customFormat="1" ht="10.199999999999999"/>
    <row r="2861" s="71" customFormat="1" ht="10.199999999999999"/>
    <row r="2862" s="71" customFormat="1" ht="10.199999999999999"/>
    <row r="2863" s="71" customFormat="1" ht="10.199999999999999"/>
    <row r="2864" s="71" customFormat="1" ht="10.199999999999999"/>
    <row r="2865" s="71" customFormat="1" ht="10.199999999999999"/>
    <row r="2866" s="71" customFormat="1" ht="10.199999999999999"/>
    <row r="2867" s="71" customFormat="1" ht="10.199999999999999"/>
    <row r="2868" s="71" customFormat="1" ht="10.199999999999999"/>
    <row r="2869" s="71" customFormat="1" ht="10.199999999999999"/>
    <row r="2870" s="71" customFormat="1" ht="10.199999999999999"/>
    <row r="2871" s="71" customFormat="1" ht="10.199999999999999"/>
    <row r="2872" s="71" customFormat="1" ht="10.199999999999999"/>
    <row r="2873" s="71" customFormat="1" ht="10.199999999999999"/>
    <row r="2874" s="71" customFormat="1" ht="10.199999999999999"/>
    <row r="2875" s="71" customFormat="1" ht="10.199999999999999"/>
    <row r="2876" s="71" customFormat="1" ht="10.199999999999999"/>
    <row r="2877" s="71" customFormat="1" ht="10.199999999999999"/>
    <row r="2878" s="71" customFormat="1" ht="10.199999999999999"/>
    <row r="2879" s="71" customFormat="1" ht="10.199999999999999"/>
    <row r="2880" s="71" customFormat="1" ht="10.199999999999999"/>
    <row r="2881" s="71" customFormat="1" ht="10.199999999999999"/>
    <row r="2882" s="71" customFormat="1" ht="10.199999999999999"/>
    <row r="2883" s="71" customFormat="1" ht="10.199999999999999"/>
    <row r="2884" s="71" customFormat="1" ht="10.199999999999999"/>
    <row r="2885" s="71" customFormat="1" ht="10.199999999999999"/>
    <row r="2886" s="71" customFormat="1" ht="10.199999999999999"/>
    <row r="2887" s="71" customFormat="1" ht="10.199999999999999"/>
    <row r="2888" s="71" customFormat="1" ht="10.199999999999999"/>
    <row r="2889" s="71" customFormat="1" ht="10.199999999999999"/>
    <row r="2890" s="71" customFormat="1" ht="10.199999999999999"/>
    <row r="2891" s="71" customFormat="1" ht="10.199999999999999"/>
    <row r="2892" s="71" customFormat="1" ht="10.199999999999999"/>
    <row r="2893" s="71" customFormat="1" ht="10.199999999999999"/>
    <row r="2894" s="71" customFormat="1" ht="10.199999999999999"/>
    <row r="2895" s="71" customFormat="1" ht="10.199999999999999"/>
    <row r="2896" s="71" customFormat="1" ht="10.199999999999999"/>
    <row r="2897" s="71" customFormat="1" ht="10.199999999999999"/>
    <row r="2898" s="71" customFormat="1" ht="10.199999999999999"/>
    <row r="2899" s="71" customFormat="1" ht="10.199999999999999"/>
    <row r="2900" s="71" customFormat="1" ht="10.199999999999999"/>
    <row r="2901" s="71" customFormat="1" ht="10.199999999999999"/>
    <row r="2902" s="71" customFormat="1" ht="10.199999999999999"/>
    <row r="2903" s="71" customFormat="1" ht="10.199999999999999"/>
    <row r="2904" s="71" customFormat="1" ht="10.199999999999999"/>
    <row r="2905" s="71" customFormat="1" ht="10.199999999999999"/>
    <row r="2906" s="71" customFormat="1" ht="10.199999999999999"/>
    <row r="2907" s="71" customFormat="1" ht="10.199999999999999"/>
    <row r="2908" s="71" customFormat="1" ht="10.199999999999999"/>
    <row r="2909" s="71" customFormat="1" ht="10.199999999999999"/>
    <row r="2910" s="71" customFormat="1" ht="10.199999999999999"/>
    <row r="2911" s="71" customFormat="1" ht="10.199999999999999"/>
    <row r="2912" s="71" customFormat="1" ht="10.199999999999999"/>
    <row r="2913" s="71" customFormat="1" ht="10.199999999999999"/>
    <row r="2914" s="71" customFormat="1" ht="10.199999999999999"/>
    <row r="2915" s="71" customFormat="1" ht="10.199999999999999"/>
    <row r="2916" s="71" customFormat="1" ht="10.199999999999999"/>
    <row r="2917" s="71" customFormat="1" ht="10.199999999999999"/>
    <row r="2918" s="71" customFormat="1" ht="10.199999999999999"/>
    <row r="2919" s="71" customFormat="1" ht="10.199999999999999"/>
    <row r="2920" s="71" customFormat="1" ht="10.199999999999999"/>
    <row r="2921" s="71" customFormat="1" ht="10.199999999999999"/>
    <row r="2922" s="71" customFormat="1" ht="10.199999999999999"/>
    <row r="2923" s="71" customFormat="1" ht="10.199999999999999"/>
    <row r="2924" s="71" customFormat="1" ht="10.199999999999999"/>
    <row r="2925" s="71" customFormat="1" ht="10.199999999999999"/>
    <row r="2926" s="71" customFormat="1" ht="10.199999999999999"/>
    <row r="2927" s="71" customFormat="1" ht="10.199999999999999"/>
    <row r="2928" s="71" customFormat="1" ht="10.199999999999999"/>
    <row r="2929" s="71" customFormat="1" ht="10.199999999999999"/>
    <row r="2930" s="71" customFormat="1" ht="10.199999999999999"/>
    <row r="2931" s="71" customFormat="1" ht="10.199999999999999"/>
    <row r="2932" s="71" customFormat="1" ht="10.199999999999999"/>
    <row r="2933" s="71" customFormat="1" ht="10.199999999999999"/>
    <row r="2934" s="71" customFormat="1" ht="10.199999999999999"/>
    <row r="2935" s="71" customFormat="1" ht="10.199999999999999"/>
    <row r="2936" s="71" customFormat="1" ht="10.199999999999999"/>
    <row r="2937" s="71" customFormat="1" ht="10.199999999999999"/>
    <row r="2938" s="71" customFormat="1" ht="10.199999999999999"/>
    <row r="2939" s="71" customFormat="1" ht="10.199999999999999"/>
    <row r="2940" s="71" customFormat="1" ht="10.199999999999999"/>
    <row r="2941" s="71" customFormat="1" ht="10.199999999999999"/>
    <row r="2942" s="71" customFormat="1" ht="10.199999999999999"/>
    <row r="2943" s="71" customFormat="1" ht="10.199999999999999"/>
    <row r="2944" s="71" customFormat="1" ht="10.199999999999999"/>
    <row r="2945" s="71" customFormat="1" ht="10.199999999999999"/>
    <row r="2946" s="71" customFormat="1" ht="10.199999999999999"/>
    <row r="2947" s="71" customFormat="1" ht="10.199999999999999"/>
    <row r="2948" s="71" customFormat="1" ht="10.199999999999999"/>
    <row r="2949" s="71" customFormat="1" ht="10.199999999999999"/>
    <row r="2950" s="71" customFormat="1" ht="10.199999999999999"/>
    <row r="2951" s="71" customFormat="1" ht="10.199999999999999"/>
    <row r="2952" s="71" customFormat="1" ht="10.199999999999999"/>
    <row r="2953" s="71" customFormat="1" ht="10.199999999999999"/>
    <row r="2954" s="71" customFormat="1" ht="10.199999999999999"/>
    <row r="2955" s="71" customFormat="1" ht="10.199999999999999"/>
    <row r="2956" s="71" customFormat="1" ht="10.199999999999999"/>
    <row r="2957" s="71" customFormat="1" ht="10.199999999999999"/>
    <row r="2958" s="71" customFormat="1" ht="10.199999999999999"/>
    <row r="2959" s="71" customFormat="1" ht="10.199999999999999"/>
    <row r="2960" s="71" customFormat="1" ht="10.199999999999999"/>
    <row r="2961" s="71" customFormat="1" ht="10.199999999999999"/>
    <row r="2962" s="71" customFormat="1" ht="10.199999999999999"/>
    <row r="2963" s="71" customFormat="1" ht="10.199999999999999"/>
    <row r="2964" s="71" customFormat="1" ht="10.199999999999999"/>
    <row r="2965" s="71" customFormat="1" ht="10.199999999999999"/>
    <row r="2966" s="71" customFormat="1" ht="10.199999999999999"/>
    <row r="2967" s="71" customFormat="1" ht="10.199999999999999"/>
    <row r="2968" s="71" customFormat="1" ht="10.199999999999999"/>
    <row r="2969" s="71" customFormat="1" ht="10.199999999999999"/>
    <row r="2970" s="71" customFormat="1" ht="10.199999999999999"/>
    <row r="2971" s="71" customFormat="1" ht="10.199999999999999"/>
    <row r="2972" s="71" customFormat="1" ht="10.199999999999999"/>
    <row r="2973" s="71" customFormat="1" ht="10.199999999999999"/>
    <row r="2974" s="71" customFormat="1" ht="10.199999999999999"/>
    <row r="2975" s="71" customFormat="1" ht="10.199999999999999"/>
    <row r="2976" s="71" customFormat="1" ht="10.199999999999999"/>
    <row r="2977" s="71" customFormat="1" ht="10.199999999999999"/>
    <row r="2978" s="71" customFormat="1" ht="10.199999999999999"/>
    <row r="2979" s="71" customFormat="1" ht="10.199999999999999"/>
    <row r="2980" s="71" customFormat="1" ht="10.199999999999999"/>
    <row r="2981" s="71" customFormat="1" ht="10.199999999999999"/>
    <row r="2982" s="71" customFormat="1" ht="10.199999999999999"/>
    <row r="2983" s="71" customFormat="1" ht="10.199999999999999"/>
    <row r="2984" s="71" customFormat="1" ht="10.199999999999999"/>
    <row r="2985" s="71" customFormat="1" ht="10.199999999999999"/>
    <row r="2986" s="71" customFormat="1" ht="10.199999999999999"/>
    <row r="2987" s="71" customFormat="1" ht="10.199999999999999"/>
    <row r="2988" s="71" customFormat="1" ht="10.199999999999999"/>
    <row r="2989" s="71" customFormat="1" ht="10.199999999999999"/>
    <row r="2990" s="71" customFormat="1" ht="10.199999999999999"/>
    <row r="2991" s="71" customFormat="1" ht="10.199999999999999"/>
    <row r="2992" s="71" customFormat="1" ht="10.199999999999999"/>
    <row r="2993" s="71" customFormat="1" ht="10.199999999999999"/>
    <row r="2994" s="71" customFormat="1" ht="10.199999999999999"/>
    <row r="2995" s="71" customFormat="1" ht="10.199999999999999"/>
    <row r="2996" s="71" customFormat="1" ht="10.199999999999999"/>
    <row r="2997" s="71" customFormat="1" ht="10.199999999999999"/>
    <row r="2998" s="71" customFormat="1" ht="10.199999999999999"/>
    <row r="2999" s="71" customFormat="1" ht="10.199999999999999"/>
    <row r="3000" s="71" customFormat="1" ht="10.199999999999999"/>
    <row r="3001" s="71" customFormat="1" ht="10.199999999999999"/>
    <row r="3002" s="71" customFormat="1" ht="10.199999999999999"/>
    <row r="3003" s="71" customFormat="1" ht="10.199999999999999"/>
    <row r="3004" s="71" customFormat="1" ht="10.199999999999999"/>
    <row r="3005" s="71" customFormat="1" ht="10.199999999999999"/>
    <row r="3006" s="71" customFormat="1" ht="10.199999999999999"/>
    <row r="3007" s="71" customFormat="1" ht="10.199999999999999"/>
    <row r="3008" s="71" customFormat="1" ht="10.199999999999999"/>
    <row r="3009" s="71" customFormat="1" ht="10.199999999999999"/>
    <row r="3010" s="71" customFormat="1" ht="10.199999999999999"/>
    <row r="3011" s="71" customFormat="1" ht="10.199999999999999"/>
    <row r="3012" s="71" customFormat="1" ht="10.199999999999999"/>
    <row r="3013" s="71" customFormat="1" ht="10.199999999999999"/>
    <row r="3014" s="71" customFormat="1" ht="10.199999999999999"/>
    <row r="3015" s="71" customFormat="1" ht="10.199999999999999"/>
    <row r="3016" s="71" customFormat="1" ht="10.199999999999999"/>
    <row r="3017" s="71" customFormat="1" ht="10.199999999999999"/>
    <row r="3018" s="71" customFormat="1" ht="10.199999999999999"/>
    <row r="3019" s="71" customFormat="1" ht="10.199999999999999"/>
    <row r="3020" s="71" customFormat="1" ht="10.199999999999999"/>
    <row r="3021" s="71" customFormat="1" ht="10.199999999999999"/>
    <row r="3022" s="71" customFormat="1" ht="10.199999999999999"/>
    <row r="3023" s="71" customFormat="1" ht="10.199999999999999"/>
    <row r="3024" s="71" customFormat="1" ht="10.199999999999999"/>
    <row r="3025" s="71" customFormat="1" ht="10.199999999999999"/>
    <row r="3026" s="71" customFormat="1" ht="10.199999999999999"/>
    <row r="3027" s="71" customFormat="1" ht="10.199999999999999"/>
    <row r="3028" s="71" customFormat="1" ht="10.199999999999999"/>
    <row r="3029" s="71" customFormat="1" ht="10.199999999999999"/>
    <row r="3030" s="71" customFormat="1" ht="10.199999999999999"/>
    <row r="3031" s="71" customFormat="1" ht="10.199999999999999"/>
    <row r="3032" s="71" customFormat="1" ht="10.199999999999999"/>
    <row r="3033" s="71" customFormat="1" ht="10.199999999999999"/>
    <row r="3034" s="71" customFormat="1" ht="10.199999999999999"/>
    <row r="3035" s="71" customFormat="1" ht="10.199999999999999"/>
    <row r="3036" s="71" customFormat="1" ht="10.199999999999999"/>
    <row r="3037" s="71" customFormat="1" ht="10.199999999999999"/>
    <row r="3038" s="71" customFormat="1" ht="10.199999999999999"/>
    <row r="3039" s="71" customFormat="1" ht="10.199999999999999"/>
    <row r="3040" s="71" customFormat="1" ht="10.199999999999999"/>
    <row r="3041" s="71" customFormat="1" ht="10.199999999999999"/>
    <row r="3042" s="71" customFormat="1" ht="10.199999999999999"/>
    <row r="3043" s="71" customFormat="1" ht="10.199999999999999"/>
    <row r="3044" s="71" customFormat="1" ht="10.199999999999999"/>
    <row r="3045" s="71" customFormat="1" ht="10.199999999999999"/>
    <row r="3046" s="71" customFormat="1" ht="10.199999999999999"/>
    <row r="3047" s="71" customFormat="1" ht="10.199999999999999"/>
    <row r="3048" s="71" customFormat="1" ht="10.199999999999999"/>
    <row r="3049" s="71" customFormat="1" ht="10.199999999999999"/>
    <row r="3050" s="71" customFormat="1" ht="10.199999999999999"/>
    <row r="3051" s="71" customFormat="1" ht="10.199999999999999"/>
    <row r="3052" s="71" customFormat="1" ht="10.199999999999999"/>
    <row r="3053" s="71" customFormat="1" ht="10.199999999999999"/>
    <row r="3054" s="71" customFormat="1" ht="10.199999999999999"/>
    <row r="3055" s="71" customFormat="1" ht="10.199999999999999"/>
    <row r="3056" s="71" customFormat="1" ht="10.199999999999999"/>
    <row r="3057" s="71" customFormat="1" ht="10.199999999999999"/>
    <row r="3058" s="71" customFormat="1" ht="10.199999999999999"/>
    <row r="3059" s="71" customFormat="1" ht="10.199999999999999"/>
    <row r="3060" s="71" customFormat="1" ht="10.199999999999999"/>
    <row r="3061" s="71" customFormat="1" ht="10.199999999999999"/>
    <row r="3062" s="71" customFormat="1" ht="10.199999999999999"/>
    <row r="3063" s="71" customFormat="1" ht="10.199999999999999"/>
    <row r="3064" s="71" customFormat="1" ht="10.199999999999999"/>
    <row r="3065" s="71" customFormat="1" ht="10.199999999999999"/>
    <row r="3066" s="71" customFormat="1" ht="10.199999999999999"/>
    <row r="3067" s="71" customFormat="1" ht="10.199999999999999"/>
    <row r="3068" s="71" customFormat="1" ht="10.199999999999999"/>
    <row r="3069" s="71" customFormat="1" ht="10.199999999999999"/>
    <row r="3070" s="71" customFormat="1" ht="10.199999999999999"/>
    <row r="3071" s="71" customFormat="1" ht="10.199999999999999"/>
    <row r="3072" s="71" customFormat="1" ht="10.199999999999999"/>
    <row r="3073" s="71" customFormat="1" ht="10.199999999999999"/>
    <row r="3074" s="71" customFormat="1" ht="10.199999999999999"/>
    <row r="3075" s="71" customFormat="1" ht="10.199999999999999"/>
    <row r="3076" s="71" customFormat="1" ht="10.199999999999999"/>
    <row r="3077" s="71" customFormat="1" ht="10.199999999999999"/>
    <row r="3078" s="71" customFormat="1" ht="10.199999999999999"/>
    <row r="3079" s="71" customFormat="1" ht="10.199999999999999"/>
    <row r="3080" s="71" customFormat="1" ht="10.199999999999999"/>
    <row r="3081" s="71" customFormat="1" ht="10.199999999999999"/>
    <row r="3082" s="71" customFormat="1" ht="10.199999999999999"/>
    <row r="3083" s="71" customFormat="1" ht="10.199999999999999"/>
    <row r="3084" s="71" customFormat="1" ht="10.199999999999999"/>
    <row r="3085" s="71" customFormat="1" ht="10.199999999999999"/>
    <row r="3086" s="71" customFormat="1" ht="10.199999999999999"/>
    <row r="3087" s="71" customFormat="1" ht="10.199999999999999"/>
    <row r="3088" s="71" customFormat="1" ht="10.199999999999999"/>
    <row r="3089" s="71" customFormat="1" ht="10.199999999999999"/>
    <row r="3090" s="71" customFormat="1" ht="10.199999999999999"/>
    <row r="3091" s="71" customFormat="1" ht="10.199999999999999"/>
    <row r="3092" s="71" customFormat="1" ht="10.199999999999999"/>
    <row r="3093" s="71" customFormat="1" ht="10.199999999999999"/>
    <row r="3094" s="71" customFormat="1" ht="10.199999999999999"/>
    <row r="3095" s="71" customFormat="1" ht="10.199999999999999"/>
    <row r="3096" s="71" customFormat="1" ht="10.199999999999999"/>
    <row r="3097" s="71" customFormat="1" ht="10.199999999999999"/>
    <row r="3098" s="71" customFormat="1" ht="10.199999999999999"/>
    <row r="3099" s="71" customFormat="1" ht="10.199999999999999"/>
    <row r="3100" s="71" customFormat="1" ht="10.199999999999999"/>
    <row r="3101" s="71" customFormat="1" ht="10.199999999999999"/>
    <row r="3102" s="71" customFormat="1" ht="10.199999999999999"/>
    <row r="3103" s="71" customFormat="1" ht="10.199999999999999"/>
    <row r="3104" s="71" customFormat="1" ht="10.199999999999999"/>
    <row r="3105" s="71" customFormat="1" ht="10.199999999999999"/>
    <row r="3106" s="71" customFormat="1" ht="10.199999999999999"/>
    <row r="3107" s="71" customFormat="1" ht="10.199999999999999"/>
    <row r="3108" s="71" customFormat="1" ht="10.199999999999999"/>
    <row r="3109" s="71" customFormat="1" ht="10.199999999999999"/>
    <row r="3110" s="71" customFormat="1" ht="10.199999999999999"/>
    <row r="3111" s="71" customFormat="1" ht="10.199999999999999"/>
    <row r="3112" s="71" customFormat="1" ht="10.199999999999999"/>
    <row r="3113" s="71" customFormat="1" ht="10.199999999999999"/>
    <row r="3114" s="71" customFormat="1" ht="10.199999999999999"/>
    <row r="3115" s="71" customFormat="1" ht="10.199999999999999"/>
    <row r="3116" s="71" customFormat="1" ht="10.199999999999999"/>
    <row r="3117" s="71" customFormat="1" ht="10.199999999999999"/>
    <row r="3118" s="71" customFormat="1" ht="10.199999999999999"/>
    <row r="3119" s="71" customFormat="1" ht="10.199999999999999"/>
    <row r="3120" s="71" customFormat="1" ht="10.199999999999999"/>
    <row r="3121" s="71" customFormat="1" ht="10.199999999999999"/>
    <row r="3122" s="71" customFormat="1" ht="10.199999999999999"/>
    <row r="3123" s="71" customFormat="1" ht="10.199999999999999"/>
    <row r="3124" s="71" customFormat="1" ht="10.199999999999999"/>
    <row r="3125" s="71" customFormat="1" ht="10.199999999999999"/>
    <row r="3126" s="71" customFormat="1" ht="10.199999999999999"/>
    <row r="3127" s="71" customFormat="1" ht="10.199999999999999"/>
    <row r="3128" s="71" customFormat="1" ht="10.199999999999999"/>
    <row r="3129" s="71" customFormat="1" ht="10.199999999999999"/>
    <row r="3130" s="71" customFormat="1" ht="10.199999999999999"/>
    <row r="3131" s="71" customFormat="1" ht="10.199999999999999"/>
    <row r="3132" s="71" customFormat="1" ht="10.199999999999999"/>
    <row r="3133" s="71" customFormat="1" ht="10.199999999999999"/>
    <row r="3134" s="71" customFormat="1" ht="10.199999999999999"/>
    <row r="3135" s="71" customFormat="1" ht="10.199999999999999"/>
    <row r="3136" s="71" customFormat="1" ht="10.199999999999999"/>
    <row r="3137" s="71" customFormat="1" ht="10.199999999999999"/>
    <row r="3138" s="71" customFormat="1" ht="10.199999999999999"/>
    <row r="3139" s="71" customFormat="1" ht="10.199999999999999"/>
    <row r="3140" s="71" customFormat="1" ht="10.199999999999999"/>
    <row r="3141" s="71" customFormat="1" ht="10.199999999999999"/>
    <row r="3142" s="71" customFormat="1" ht="10.199999999999999"/>
    <row r="3143" s="71" customFormat="1" ht="10.199999999999999"/>
    <row r="3144" s="71" customFormat="1" ht="10.199999999999999"/>
    <row r="3145" s="71" customFormat="1" ht="10.199999999999999"/>
    <row r="3146" s="71" customFormat="1" ht="10.199999999999999"/>
    <row r="3147" s="71" customFormat="1" ht="10.199999999999999"/>
    <row r="3148" s="71" customFormat="1" ht="10.199999999999999"/>
    <row r="3149" s="71" customFormat="1" ht="10.199999999999999"/>
    <row r="3150" s="71" customFormat="1" ht="10.199999999999999"/>
    <row r="3151" s="71" customFormat="1" ht="10.199999999999999"/>
    <row r="3152" s="71" customFormat="1" ht="10.199999999999999"/>
    <row r="3153" s="71" customFormat="1" ht="10.199999999999999"/>
    <row r="3154" s="71" customFormat="1" ht="10.199999999999999"/>
    <row r="3155" s="71" customFormat="1" ht="10.199999999999999"/>
    <row r="3156" s="71" customFormat="1" ht="10.199999999999999"/>
    <row r="3157" s="71" customFormat="1" ht="10.199999999999999"/>
    <row r="3158" s="71" customFormat="1" ht="10.199999999999999"/>
    <row r="3159" s="71" customFormat="1" ht="10.199999999999999"/>
    <row r="3160" s="71" customFormat="1" ht="10.199999999999999"/>
    <row r="3161" s="71" customFormat="1" ht="10.199999999999999"/>
    <row r="3162" s="71" customFormat="1" ht="10.199999999999999"/>
    <row r="3163" s="71" customFormat="1" ht="10.199999999999999"/>
    <row r="3164" s="71" customFormat="1" ht="10.199999999999999"/>
    <row r="3165" s="71" customFormat="1" ht="10.199999999999999"/>
    <row r="3166" s="71" customFormat="1" ht="10.199999999999999"/>
    <row r="3167" s="71" customFormat="1" ht="10.199999999999999"/>
    <row r="3168" s="71" customFormat="1" ht="10.199999999999999"/>
    <row r="3169" s="71" customFormat="1" ht="10.199999999999999"/>
    <row r="3170" s="71" customFormat="1" ht="10.199999999999999"/>
    <row r="3171" s="71" customFormat="1" ht="10.199999999999999"/>
    <row r="3172" s="71" customFormat="1" ht="10.199999999999999"/>
    <row r="3173" s="71" customFormat="1" ht="10.199999999999999"/>
    <row r="3174" s="71" customFormat="1" ht="10.199999999999999"/>
    <row r="3175" s="71" customFormat="1" ht="10.199999999999999"/>
    <row r="3176" s="71" customFormat="1" ht="10.199999999999999"/>
    <row r="3177" s="71" customFormat="1" ht="10.199999999999999"/>
    <row r="3178" s="71" customFormat="1" ht="10.199999999999999"/>
    <row r="3179" s="71" customFormat="1" ht="10.199999999999999"/>
    <row r="3180" s="71" customFormat="1" ht="10.199999999999999"/>
    <row r="3181" s="71" customFormat="1" ht="10.199999999999999"/>
    <row r="3182" s="71" customFormat="1" ht="10.199999999999999"/>
    <row r="3183" s="71" customFormat="1" ht="10.199999999999999"/>
    <row r="3184" s="71" customFormat="1" ht="10.199999999999999"/>
    <row r="3185" s="71" customFormat="1" ht="10.199999999999999"/>
    <row r="3186" s="71" customFormat="1" ht="10.199999999999999"/>
    <row r="3187" s="71" customFormat="1" ht="10.199999999999999"/>
    <row r="3188" s="71" customFormat="1" ht="10.199999999999999"/>
    <row r="3189" s="71" customFormat="1" ht="10.199999999999999"/>
    <row r="3190" s="71" customFormat="1" ht="10.199999999999999"/>
    <row r="3191" s="71" customFormat="1" ht="10.199999999999999"/>
    <row r="3192" s="71" customFormat="1" ht="10.199999999999999"/>
    <row r="3193" s="71" customFormat="1" ht="10.199999999999999"/>
    <row r="3194" s="71" customFormat="1" ht="10.199999999999999"/>
    <row r="3195" s="71" customFormat="1" ht="10.199999999999999"/>
    <row r="3196" s="71" customFormat="1" ht="10.199999999999999"/>
    <row r="3197" s="71" customFormat="1" ht="10.199999999999999"/>
    <row r="3198" s="71" customFormat="1" ht="10.199999999999999"/>
    <row r="3199" s="71" customFormat="1" ht="10.199999999999999"/>
    <row r="3200" s="71" customFormat="1" ht="10.199999999999999"/>
    <row r="3201" s="71" customFormat="1" ht="10.199999999999999"/>
    <row r="3202" s="71" customFormat="1" ht="10.199999999999999"/>
    <row r="3203" s="71" customFormat="1" ht="10.199999999999999"/>
    <row r="3204" s="71" customFormat="1" ht="10.199999999999999"/>
    <row r="3205" s="71" customFormat="1" ht="10.199999999999999"/>
    <row r="3206" s="71" customFormat="1" ht="10.199999999999999"/>
    <row r="3207" s="71" customFormat="1" ht="10.199999999999999"/>
    <row r="3208" s="71" customFormat="1" ht="10.199999999999999"/>
    <row r="3209" s="71" customFormat="1" ht="10.199999999999999"/>
    <row r="3210" s="71" customFormat="1" ht="10.199999999999999"/>
    <row r="3211" s="71" customFormat="1" ht="10.199999999999999"/>
    <row r="3212" s="71" customFormat="1" ht="10.199999999999999"/>
    <row r="3213" s="71" customFormat="1" ht="10.199999999999999"/>
    <row r="3214" s="71" customFormat="1" ht="10.199999999999999"/>
    <row r="3215" s="71" customFormat="1" ht="10.199999999999999"/>
    <row r="3216" s="71" customFormat="1" ht="10.199999999999999"/>
    <row r="3217" s="71" customFormat="1" ht="10.199999999999999"/>
    <row r="3218" s="71" customFormat="1" ht="10.199999999999999"/>
    <row r="3219" s="71" customFormat="1" ht="10.199999999999999"/>
    <row r="3220" s="71" customFormat="1" ht="10.199999999999999"/>
    <row r="3221" s="71" customFormat="1" ht="10.199999999999999"/>
    <row r="3222" s="71" customFormat="1" ht="10.199999999999999"/>
    <row r="3223" s="71" customFormat="1" ht="10.199999999999999"/>
    <row r="3224" s="71" customFormat="1" ht="10.199999999999999"/>
    <row r="3225" s="71" customFormat="1" ht="10.199999999999999"/>
    <row r="3226" s="71" customFormat="1" ht="10.199999999999999"/>
    <row r="3227" s="71" customFormat="1" ht="10.199999999999999"/>
    <row r="3228" s="71" customFormat="1" ht="10.199999999999999"/>
    <row r="3229" s="71" customFormat="1" ht="10.199999999999999"/>
    <row r="3230" s="71" customFormat="1" ht="10.199999999999999"/>
    <row r="3231" s="71" customFormat="1" ht="10.199999999999999"/>
    <row r="3232" s="71" customFormat="1" ht="10.199999999999999"/>
    <row r="3233" s="71" customFormat="1" ht="10.199999999999999"/>
    <row r="3234" s="71" customFormat="1" ht="10.199999999999999"/>
    <row r="3235" s="71" customFormat="1" ht="10.199999999999999"/>
    <row r="3236" s="71" customFormat="1" ht="10.199999999999999"/>
    <row r="3237" s="71" customFormat="1" ht="10.199999999999999"/>
    <row r="3238" s="71" customFormat="1" ht="10.199999999999999"/>
    <row r="3239" s="71" customFormat="1" ht="10.199999999999999"/>
    <row r="3240" s="71" customFormat="1" ht="10.199999999999999"/>
    <row r="3241" s="71" customFormat="1" ht="10.199999999999999"/>
    <row r="3242" s="71" customFormat="1" ht="10.199999999999999"/>
    <row r="3243" s="71" customFormat="1" ht="10.199999999999999"/>
    <row r="3244" s="71" customFormat="1" ht="10.199999999999999"/>
    <row r="3245" s="71" customFormat="1" ht="10.199999999999999"/>
    <row r="3246" s="71" customFormat="1" ht="10.199999999999999"/>
    <row r="3247" s="71" customFormat="1" ht="10.199999999999999"/>
    <row r="3248" s="71" customFormat="1" ht="10.199999999999999"/>
    <row r="3249" s="71" customFormat="1" ht="10.199999999999999"/>
    <row r="3250" s="71" customFormat="1" ht="10.199999999999999"/>
    <row r="3251" s="71" customFormat="1" ht="10.199999999999999"/>
    <row r="3252" s="71" customFormat="1" ht="10.199999999999999"/>
    <row r="3253" s="71" customFormat="1" ht="10.199999999999999"/>
    <row r="3254" s="71" customFormat="1" ht="10.199999999999999"/>
    <row r="3255" s="71" customFormat="1" ht="10.199999999999999"/>
    <row r="3256" s="71" customFormat="1" ht="10.199999999999999"/>
    <row r="3257" s="71" customFormat="1" ht="10.199999999999999"/>
    <row r="3258" s="71" customFormat="1" ht="10.199999999999999"/>
    <row r="3259" s="71" customFormat="1" ht="10.199999999999999"/>
    <row r="3260" s="71" customFormat="1" ht="10.199999999999999"/>
    <row r="3261" s="71" customFormat="1" ht="10.199999999999999"/>
    <row r="3262" s="71" customFormat="1" ht="10.199999999999999"/>
    <row r="3263" s="71" customFormat="1" ht="10.199999999999999"/>
    <row r="3264" s="71" customFormat="1" ht="10.199999999999999"/>
    <row r="3265" s="71" customFormat="1" ht="10.199999999999999"/>
    <row r="3266" s="71" customFormat="1" ht="10.199999999999999"/>
    <row r="3267" s="71" customFormat="1" ht="10.199999999999999"/>
    <row r="3268" s="71" customFormat="1" ht="10.199999999999999"/>
    <row r="3269" s="71" customFormat="1" ht="10.199999999999999"/>
    <row r="3270" s="71" customFormat="1" ht="10.199999999999999"/>
    <row r="3271" s="71" customFormat="1" ht="10.199999999999999"/>
    <row r="3272" s="71" customFormat="1" ht="10.199999999999999"/>
    <row r="3273" s="71" customFormat="1" ht="10.199999999999999"/>
    <row r="3274" s="71" customFormat="1" ht="10.199999999999999"/>
    <row r="3275" s="71" customFormat="1" ht="10.199999999999999"/>
    <row r="3276" s="71" customFormat="1" ht="10.199999999999999"/>
    <row r="3277" s="71" customFormat="1" ht="10.199999999999999"/>
    <row r="3278" s="71" customFormat="1" ht="10.199999999999999"/>
    <row r="3279" s="71" customFormat="1" ht="10.199999999999999"/>
    <row r="3280" s="71" customFormat="1" ht="10.199999999999999"/>
    <row r="3281" s="71" customFormat="1" ht="10.199999999999999"/>
    <row r="3282" s="71" customFormat="1" ht="10.199999999999999"/>
    <row r="3283" s="71" customFormat="1" ht="10.199999999999999"/>
    <row r="3284" s="71" customFormat="1" ht="10.199999999999999"/>
    <row r="3285" s="71" customFormat="1" ht="10.199999999999999"/>
    <row r="3286" s="71" customFormat="1" ht="10.199999999999999"/>
    <row r="3287" s="71" customFormat="1" ht="10.199999999999999"/>
    <row r="3288" s="71" customFormat="1" ht="10.199999999999999"/>
    <row r="3289" s="71" customFormat="1" ht="10.199999999999999"/>
    <row r="3290" s="71" customFormat="1" ht="10.199999999999999"/>
    <row r="3291" s="71" customFormat="1" ht="10.199999999999999"/>
    <row r="3292" s="71" customFormat="1" ht="10.199999999999999"/>
    <row r="3293" s="71" customFormat="1" ht="10.199999999999999"/>
    <row r="3294" s="71" customFormat="1" ht="10.199999999999999"/>
    <row r="3295" s="71" customFormat="1" ht="10.199999999999999"/>
    <row r="3296" s="71" customFormat="1" ht="10.199999999999999"/>
    <row r="3297" s="71" customFormat="1" ht="10.199999999999999"/>
    <row r="3298" s="71" customFormat="1" ht="10.199999999999999"/>
    <row r="3299" s="71" customFormat="1" ht="10.199999999999999"/>
    <row r="3300" s="71" customFormat="1" ht="10.199999999999999"/>
    <row r="3301" s="71" customFormat="1" ht="10.199999999999999"/>
    <row r="3302" s="71" customFormat="1" ht="10.199999999999999"/>
    <row r="3303" s="71" customFormat="1" ht="10.199999999999999"/>
    <row r="3304" s="71" customFormat="1" ht="10.199999999999999"/>
    <row r="3305" s="71" customFormat="1" ht="10.199999999999999"/>
    <row r="3306" s="71" customFormat="1" ht="10.199999999999999"/>
    <row r="3307" s="71" customFormat="1" ht="10.199999999999999"/>
    <row r="3308" s="71" customFormat="1" ht="10.199999999999999"/>
    <row r="3309" s="71" customFormat="1" ht="10.199999999999999"/>
    <row r="3310" s="71" customFormat="1" ht="10.199999999999999"/>
    <row r="3311" s="71" customFormat="1" ht="10.199999999999999"/>
    <row r="3312" s="71" customFormat="1" ht="10.199999999999999"/>
    <row r="3313" s="71" customFormat="1" ht="10.199999999999999"/>
    <row r="3314" s="71" customFormat="1" ht="10.199999999999999"/>
    <row r="3315" s="71" customFormat="1" ht="10.199999999999999"/>
    <row r="3316" s="71" customFormat="1" ht="10.199999999999999"/>
    <row r="3317" s="71" customFormat="1" ht="10.199999999999999"/>
    <row r="3318" s="71" customFormat="1" ht="10.199999999999999"/>
    <row r="3319" s="71" customFormat="1" ht="10.199999999999999"/>
    <row r="3320" s="71" customFormat="1" ht="10.199999999999999"/>
    <row r="3321" s="71" customFormat="1" ht="10.199999999999999"/>
    <row r="3322" s="71" customFormat="1" ht="10.199999999999999"/>
    <row r="3323" s="71" customFormat="1" ht="10.199999999999999"/>
    <row r="3324" s="71" customFormat="1" ht="10.199999999999999"/>
    <row r="3325" s="71" customFormat="1" ht="10.199999999999999"/>
    <row r="3326" s="71" customFormat="1" ht="10.199999999999999"/>
    <row r="3327" s="71" customFormat="1" ht="10.199999999999999"/>
    <row r="3328" s="71" customFormat="1" ht="10.199999999999999"/>
    <row r="3329" s="71" customFormat="1" ht="10.199999999999999"/>
    <row r="3330" s="71" customFormat="1" ht="10.199999999999999"/>
    <row r="3331" s="71" customFormat="1" ht="10.199999999999999"/>
    <row r="3332" s="71" customFormat="1" ht="10.199999999999999"/>
    <row r="3333" s="71" customFormat="1" ht="10.199999999999999"/>
    <row r="3334" s="71" customFormat="1" ht="10.199999999999999"/>
    <row r="3335" s="71" customFormat="1" ht="10.199999999999999"/>
    <row r="3336" s="71" customFormat="1" ht="10.199999999999999"/>
    <row r="3337" s="71" customFormat="1" ht="10.199999999999999"/>
    <row r="3338" s="71" customFormat="1" ht="10.199999999999999"/>
    <row r="3339" s="71" customFormat="1" ht="10.199999999999999"/>
    <row r="3340" s="71" customFormat="1" ht="10.199999999999999"/>
    <row r="3341" s="71" customFormat="1" ht="10.199999999999999"/>
    <row r="3342" s="71" customFormat="1" ht="10.199999999999999"/>
    <row r="3343" s="71" customFormat="1" ht="10.199999999999999"/>
    <row r="3344" s="71" customFormat="1" ht="10.199999999999999"/>
    <row r="3345" s="71" customFormat="1" ht="10.199999999999999"/>
    <row r="3346" s="71" customFormat="1" ht="10.199999999999999"/>
    <row r="3347" s="71" customFormat="1" ht="10.199999999999999"/>
    <row r="3348" s="71" customFormat="1" ht="10.199999999999999"/>
    <row r="3349" s="71" customFormat="1" ht="10.199999999999999"/>
    <row r="3350" s="71" customFormat="1" ht="10.199999999999999"/>
    <row r="3351" s="71" customFormat="1" ht="10.199999999999999"/>
    <row r="3352" s="71" customFormat="1" ht="10.199999999999999"/>
    <row r="3353" s="71" customFormat="1" ht="10.199999999999999"/>
    <row r="3354" s="71" customFormat="1" ht="10.199999999999999"/>
    <row r="3355" s="71" customFormat="1" ht="10.199999999999999"/>
    <row r="3356" s="71" customFormat="1" ht="10.199999999999999"/>
    <row r="3357" s="71" customFormat="1" ht="10.199999999999999"/>
    <row r="3358" s="71" customFormat="1" ht="10.199999999999999"/>
    <row r="3359" s="71" customFormat="1" ht="10.199999999999999"/>
    <row r="3360" s="71" customFormat="1" ht="10.199999999999999"/>
    <row r="3361" s="71" customFormat="1" ht="10.199999999999999"/>
    <row r="3362" s="71" customFormat="1" ht="10.199999999999999"/>
    <row r="3363" s="71" customFormat="1" ht="10.199999999999999"/>
    <row r="3364" s="71" customFormat="1" ht="10.199999999999999"/>
    <row r="3365" s="71" customFormat="1" ht="10.199999999999999"/>
    <row r="3366" s="71" customFormat="1" ht="10.199999999999999"/>
    <row r="3367" s="71" customFormat="1" ht="10.199999999999999"/>
    <row r="3368" s="71" customFormat="1" ht="10.199999999999999"/>
    <row r="3369" s="71" customFormat="1" ht="10.199999999999999"/>
    <row r="3370" s="71" customFormat="1" ht="10.199999999999999"/>
    <row r="3371" s="71" customFormat="1" ht="10.199999999999999"/>
    <row r="3372" s="71" customFormat="1" ht="10.199999999999999"/>
    <row r="3373" s="71" customFormat="1" ht="10.199999999999999"/>
    <row r="3374" s="71" customFormat="1" ht="10.199999999999999"/>
    <row r="3375" s="71" customFormat="1" ht="10.199999999999999"/>
    <row r="3376" s="71" customFormat="1" ht="10.199999999999999"/>
    <row r="3377" s="71" customFormat="1" ht="10.199999999999999"/>
    <row r="3378" s="71" customFormat="1" ht="10.199999999999999"/>
    <row r="3379" s="71" customFormat="1" ht="10.199999999999999"/>
    <row r="3380" s="71" customFormat="1" ht="10.199999999999999"/>
    <row r="3381" s="71" customFormat="1" ht="10.199999999999999"/>
    <row r="3382" s="71" customFormat="1" ht="10.199999999999999"/>
    <row r="3383" s="71" customFormat="1" ht="10.199999999999999"/>
    <row r="3384" s="71" customFormat="1" ht="10.199999999999999"/>
    <row r="3385" s="71" customFormat="1" ht="10.199999999999999"/>
    <row r="3386" s="71" customFormat="1" ht="10.199999999999999"/>
    <row r="3387" s="71" customFormat="1" ht="10.199999999999999"/>
    <row r="3388" s="71" customFormat="1" ht="10.199999999999999"/>
    <row r="3389" s="71" customFormat="1" ht="10.199999999999999"/>
    <row r="3390" s="71" customFormat="1" ht="10.199999999999999"/>
    <row r="3391" s="71" customFormat="1" ht="10.199999999999999"/>
    <row r="3392" s="71" customFormat="1" ht="10.199999999999999"/>
    <row r="3393" s="71" customFormat="1" ht="10.199999999999999"/>
    <row r="3394" s="71" customFormat="1" ht="10.199999999999999"/>
    <row r="3395" s="71" customFormat="1" ht="10.199999999999999"/>
    <row r="3396" s="71" customFormat="1" ht="10.199999999999999"/>
    <row r="3397" s="71" customFormat="1" ht="10.199999999999999"/>
    <row r="3398" s="71" customFormat="1" ht="10.199999999999999"/>
    <row r="3399" s="71" customFormat="1" ht="10.199999999999999"/>
    <row r="3400" s="71" customFormat="1" ht="10.199999999999999"/>
    <row r="3401" s="71" customFormat="1" ht="10.199999999999999"/>
    <row r="3402" s="71" customFormat="1" ht="10.199999999999999"/>
    <row r="3403" s="71" customFormat="1" ht="10.199999999999999"/>
    <row r="3404" s="71" customFormat="1" ht="10.199999999999999"/>
    <row r="3405" s="71" customFormat="1" ht="10.199999999999999"/>
    <row r="3406" s="71" customFormat="1" ht="10.199999999999999"/>
    <row r="3407" s="71" customFormat="1" ht="10.199999999999999"/>
    <row r="3408" s="71" customFormat="1" ht="10.199999999999999"/>
    <row r="3409" s="71" customFormat="1" ht="10.199999999999999"/>
    <row r="3410" s="71" customFormat="1" ht="10.199999999999999"/>
    <row r="3411" s="71" customFormat="1" ht="10.199999999999999"/>
    <row r="3412" s="71" customFormat="1" ht="10.199999999999999"/>
    <row r="3413" s="71" customFormat="1" ht="10.199999999999999"/>
    <row r="3414" s="71" customFormat="1" ht="10.199999999999999"/>
    <row r="3415" s="71" customFormat="1" ht="10.199999999999999"/>
    <row r="3416" s="71" customFormat="1" ht="10.199999999999999"/>
    <row r="3417" s="71" customFormat="1" ht="10.199999999999999"/>
    <row r="3418" s="71" customFormat="1" ht="10.199999999999999"/>
    <row r="3419" s="71" customFormat="1" ht="10.199999999999999"/>
    <row r="3420" s="71" customFormat="1" ht="10.199999999999999"/>
    <row r="3421" s="71" customFormat="1" ht="10.199999999999999"/>
    <row r="3422" s="71" customFormat="1" ht="10.199999999999999"/>
    <row r="3423" s="71" customFormat="1" ht="10.199999999999999"/>
    <row r="3424" s="71" customFormat="1" ht="10.199999999999999"/>
    <row r="3425" s="71" customFormat="1" ht="10.199999999999999"/>
    <row r="3426" s="71" customFormat="1" ht="10.199999999999999"/>
    <row r="3427" s="71" customFormat="1" ht="10.199999999999999"/>
    <row r="3428" s="71" customFormat="1" ht="10.199999999999999"/>
    <row r="3429" s="71" customFormat="1" ht="10.199999999999999"/>
    <row r="3430" s="71" customFormat="1" ht="10.199999999999999"/>
    <row r="3431" s="71" customFormat="1" ht="10.199999999999999"/>
    <row r="3432" s="71" customFormat="1" ht="10.199999999999999"/>
    <row r="3433" s="71" customFormat="1" ht="10.199999999999999"/>
    <row r="3434" s="71" customFormat="1" ht="10.199999999999999"/>
    <row r="3435" s="71" customFormat="1" ht="10.199999999999999"/>
    <row r="3436" s="71" customFormat="1" ht="10.199999999999999"/>
    <row r="3437" s="71" customFormat="1" ht="10.199999999999999"/>
    <row r="3438" s="71" customFormat="1" ht="10.199999999999999"/>
    <row r="3439" s="71" customFormat="1" ht="10.199999999999999"/>
    <row r="3440" s="71" customFormat="1" ht="10.199999999999999"/>
    <row r="3441" s="71" customFormat="1" ht="10.199999999999999"/>
    <row r="3442" s="71" customFormat="1" ht="10.199999999999999"/>
    <row r="3443" s="71" customFormat="1" ht="10.199999999999999"/>
    <row r="3444" s="71" customFormat="1" ht="10.199999999999999"/>
    <row r="3445" s="71" customFormat="1" ht="10.199999999999999"/>
    <row r="3446" s="71" customFormat="1" ht="10.199999999999999"/>
    <row r="3447" s="71" customFormat="1" ht="10.199999999999999"/>
    <row r="3448" s="71" customFormat="1" ht="10.199999999999999"/>
    <row r="3449" s="71" customFormat="1" ht="10.199999999999999"/>
    <row r="3450" s="71" customFormat="1" ht="10.199999999999999"/>
    <row r="3451" s="71" customFormat="1" ht="10.199999999999999"/>
    <row r="3452" s="71" customFormat="1" ht="10.199999999999999"/>
    <row r="3453" s="71" customFormat="1" ht="10.199999999999999"/>
    <row r="3454" s="71" customFormat="1" ht="10.199999999999999"/>
    <row r="3455" s="71" customFormat="1" ht="10.199999999999999"/>
    <row r="3456" s="71" customFormat="1" ht="10.199999999999999"/>
    <row r="3457" s="71" customFormat="1" ht="10.199999999999999"/>
    <row r="3458" s="71" customFormat="1" ht="10.199999999999999"/>
    <row r="3459" s="71" customFormat="1" ht="10.199999999999999"/>
    <row r="3460" s="71" customFormat="1" ht="10.199999999999999"/>
    <row r="3461" s="71" customFormat="1" ht="10.199999999999999"/>
    <row r="3462" s="71" customFormat="1" ht="10.199999999999999"/>
    <row r="3463" s="71" customFormat="1" ht="10.199999999999999"/>
    <row r="3464" s="71" customFormat="1" ht="10.199999999999999"/>
    <row r="3465" s="71" customFormat="1" ht="10.199999999999999"/>
    <row r="3466" s="71" customFormat="1" ht="10.199999999999999"/>
    <row r="3467" s="71" customFormat="1" ht="10.199999999999999"/>
    <row r="3468" s="71" customFormat="1" ht="10.199999999999999"/>
    <row r="3469" s="71" customFormat="1" ht="10.199999999999999"/>
    <row r="3470" s="71" customFormat="1" ht="10.199999999999999"/>
    <row r="3471" s="71" customFormat="1" ht="10.199999999999999"/>
    <row r="3472" s="71" customFormat="1" ht="10.199999999999999"/>
    <row r="3473" s="71" customFormat="1" ht="10.199999999999999"/>
    <row r="3474" s="71" customFormat="1" ht="10.199999999999999"/>
    <row r="3475" s="71" customFormat="1" ht="10.199999999999999"/>
    <row r="3476" s="71" customFormat="1" ht="10.199999999999999"/>
    <row r="3477" s="71" customFormat="1" ht="10.199999999999999"/>
    <row r="3478" s="71" customFormat="1" ht="10.199999999999999"/>
    <row r="3479" s="71" customFormat="1" ht="10.199999999999999"/>
    <row r="3480" s="71" customFormat="1" ht="10.199999999999999"/>
    <row r="3481" s="71" customFormat="1" ht="10.199999999999999"/>
    <row r="3482" s="71" customFormat="1" ht="10.199999999999999"/>
    <row r="3483" s="71" customFormat="1" ht="10.199999999999999"/>
    <row r="3484" s="71" customFormat="1" ht="10.199999999999999"/>
    <row r="3485" s="71" customFormat="1" ht="10.199999999999999"/>
    <row r="3486" s="71" customFormat="1" ht="10.199999999999999"/>
    <row r="3487" s="71" customFormat="1" ht="10.199999999999999"/>
    <row r="3488" s="71" customFormat="1" ht="10.199999999999999"/>
    <row r="3489" s="71" customFormat="1" ht="10.199999999999999"/>
    <row r="3490" s="71" customFormat="1" ht="10.199999999999999"/>
    <row r="3491" s="71" customFormat="1" ht="10.199999999999999"/>
    <row r="3492" s="71" customFormat="1" ht="10.199999999999999"/>
    <row r="3493" s="71" customFormat="1" ht="10.199999999999999"/>
    <row r="3494" s="71" customFormat="1" ht="10.199999999999999"/>
    <row r="3495" s="71" customFormat="1" ht="10.199999999999999"/>
    <row r="3496" s="71" customFormat="1" ht="10.199999999999999"/>
    <row r="3497" s="71" customFormat="1" ht="10.199999999999999"/>
    <row r="3498" s="71" customFormat="1" ht="10.199999999999999"/>
    <row r="3499" s="71" customFormat="1" ht="10.199999999999999"/>
    <row r="3500" s="71" customFormat="1" ht="10.199999999999999"/>
    <row r="3501" s="71" customFormat="1" ht="10.199999999999999"/>
    <row r="3502" s="71" customFormat="1" ht="10.199999999999999"/>
    <row r="3503" s="71" customFormat="1" ht="10.199999999999999"/>
    <row r="3504" s="71" customFormat="1" ht="10.199999999999999"/>
    <row r="3505" s="71" customFormat="1" ht="10.199999999999999"/>
    <row r="3506" s="71" customFormat="1" ht="10.199999999999999"/>
    <row r="3507" s="71" customFormat="1" ht="10.199999999999999"/>
    <row r="3508" s="71" customFormat="1" ht="10.199999999999999"/>
    <row r="3509" s="71" customFormat="1" ht="10.199999999999999"/>
    <row r="3510" s="71" customFormat="1" ht="10.199999999999999"/>
    <row r="3511" s="71" customFormat="1" ht="10.199999999999999"/>
    <row r="3512" s="71" customFormat="1" ht="10.199999999999999"/>
    <row r="3513" s="71" customFormat="1" ht="10.199999999999999"/>
    <row r="3514" s="71" customFormat="1" ht="10.199999999999999"/>
    <row r="3515" s="71" customFormat="1" ht="10.199999999999999"/>
    <row r="3516" s="71" customFormat="1" ht="10.199999999999999"/>
    <row r="3517" s="71" customFormat="1" ht="10.199999999999999"/>
    <row r="3518" s="71" customFormat="1" ht="10.199999999999999"/>
    <row r="3519" s="71" customFormat="1" ht="10.199999999999999"/>
    <row r="3520" s="71" customFormat="1" ht="10.199999999999999"/>
    <row r="3521" s="71" customFormat="1" ht="10.199999999999999"/>
    <row r="3522" s="71" customFormat="1" ht="10.199999999999999"/>
    <row r="3523" s="71" customFormat="1" ht="10.199999999999999"/>
    <row r="3524" s="71" customFormat="1" ht="10.199999999999999"/>
    <row r="3525" s="71" customFormat="1" ht="10.199999999999999"/>
    <row r="3526" s="71" customFormat="1" ht="10.199999999999999"/>
    <row r="3527" s="71" customFormat="1" ht="10.199999999999999"/>
    <row r="3528" s="71" customFormat="1" ht="10.199999999999999"/>
    <row r="3529" s="71" customFormat="1" ht="10.199999999999999"/>
    <row r="3530" s="71" customFormat="1" ht="10.199999999999999"/>
    <row r="3531" s="71" customFormat="1" ht="10.199999999999999"/>
    <row r="3532" s="71" customFormat="1" ht="10.199999999999999"/>
    <row r="3533" s="71" customFormat="1" ht="10.199999999999999"/>
    <row r="3534" s="71" customFormat="1" ht="10.199999999999999"/>
    <row r="3535" s="71" customFormat="1" ht="10.199999999999999"/>
    <row r="3536" s="71" customFormat="1" ht="10.199999999999999"/>
    <row r="3537" s="71" customFormat="1" ht="10.199999999999999"/>
    <row r="3538" s="71" customFormat="1" ht="10.199999999999999"/>
    <row r="3539" s="71" customFormat="1" ht="10.199999999999999"/>
    <row r="3540" s="71" customFormat="1" ht="10.199999999999999"/>
    <row r="3541" s="71" customFormat="1" ht="10.199999999999999"/>
    <row r="3542" s="71" customFormat="1" ht="10.199999999999999"/>
    <row r="3543" s="71" customFormat="1" ht="10.199999999999999"/>
    <row r="3544" s="71" customFormat="1" ht="10.199999999999999"/>
    <row r="3545" s="71" customFormat="1" ht="10.199999999999999"/>
    <row r="3546" s="71" customFormat="1" ht="10.199999999999999"/>
    <row r="3547" s="71" customFormat="1" ht="10.199999999999999"/>
    <row r="3548" s="71" customFormat="1" ht="10.199999999999999"/>
    <row r="3549" s="71" customFormat="1" ht="10.199999999999999"/>
    <row r="3550" s="71" customFormat="1" ht="10.199999999999999"/>
    <row r="3551" s="71" customFormat="1" ht="10.199999999999999"/>
    <row r="3552" s="71" customFormat="1" ht="10.199999999999999"/>
    <row r="3553" s="71" customFormat="1" ht="10.199999999999999"/>
    <row r="3554" s="71" customFormat="1" ht="10.199999999999999"/>
    <row r="3555" s="71" customFormat="1" ht="10.199999999999999"/>
    <row r="3556" s="71" customFormat="1" ht="10.199999999999999"/>
    <row r="3557" s="71" customFormat="1" ht="10.199999999999999"/>
    <row r="3558" s="71" customFormat="1" ht="10.199999999999999"/>
    <row r="3559" s="71" customFormat="1" ht="10.199999999999999"/>
    <row r="3560" s="71" customFormat="1" ht="10.199999999999999"/>
    <row r="3561" s="71" customFormat="1" ht="10.199999999999999"/>
    <row r="3562" s="71" customFormat="1" ht="10.199999999999999"/>
    <row r="3563" s="71" customFormat="1" ht="10.199999999999999"/>
    <row r="3564" s="71" customFormat="1" ht="10.199999999999999"/>
    <row r="3565" s="71" customFormat="1" ht="10.199999999999999"/>
    <row r="3566" s="71" customFormat="1" ht="10.199999999999999"/>
    <row r="3567" s="71" customFormat="1" ht="10.199999999999999"/>
    <row r="3568" s="71" customFormat="1" ht="10.199999999999999"/>
    <row r="3569" s="71" customFormat="1" ht="10.199999999999999"/>
    <row r="3570" s="71" customFormat="1" ht="10.199999999999999"/>
    <row r="3571" s="71" customFormat="1" ht="10.199999999999999"/>
    <row r="3572" s="71" customFormat="1" ht="10.199999999999999"/>
    <row r="3573" s="71" customFormat="1" ht="10.199999999999999"/>
    <row r="3574" s="71" customFormat="1" ht="10.199999999999999"/>
    <row r="3575" s="71" customFormat="1" ht="10.199999999999999"/>
    <row r="3576" s="71" customFormat="1" ht="10.199999999999999"/>
    <row r="3577" s="71" customFormat="1" ht="10.199999999999999"/>
    <row r="3578" s="71" customFormat="1" ht="10.199999999999999"/>
    <row r="3579" s="71" customFormat="1" ht="10.199999999999999"/>
    <row r="3580" s="71" customFormat="1" ht="10.199999999999999"/>
    <row r="3581" s="71" customFormat="1" ht="10.199999999999999"/>
    <row r="3582" s="71" customFormat="1" ht="10.199999999999999"/>
    <row r="3583" s="71" customFormat="1" ht="10.199999999999999"/>
    <row r="3584" s="71" customFormat="1" ht="10.199999999999999"/>
    <row r="3585" s="71" customFormat="1" ht="10.199999999999999"/>
    <row r="3586" s="71" customFormat="1" ht="10.199999999999999"/>
    <row r="3587" s="71" customFormat="1" ht="10.199999999999999"/>
    <row r="3588" s="71" customFormat="1" ht="10.199999999999999"/>
    <row r="3589" s="71" customFormat="1" ht="10.199999999999999"/>
    <row r="3590" s="71" customFormat="1" ht="10.199999999999999"/>
    <row r="3591" s="71" customFormat="1" ht="10.199999999999999"/>
    <row r="3592" s="71" customFormat="1" ht="10.199999999999999"/>
    <row r="3593" s="71" customFormat="1" ht="10.199999999999999"/>
    <row r="3594" s="71" customFormat="1" ht="10.199999999999999"/>
    <row r="3595" s="71" customFormat="1" ht="10.199999999999999"/>
    <row r="3596" s="71" customFormat="1" ht="10.199999999999999"/>
    <row r="3597" s="71" customFormat="1" ht="10.199999999999999"/>
    <row r="3598" s="71" customFormat="1" ht="10.199999999999999"/>
    <row r="3599" s="71" customFormat="1" ht="10.199999999999999"/>
    <row r="3600" s="71" customFormat="1" ht="10.199999999999999"/>
    <row r="3601" s="71" customFormat="1" ht="10.199999999999999"/>
    <row r="3602" s="71" customFormat="1" ht="10.199999999999999"/>
    <row r="3603" s="71" customFormat="1" ht="10.199999999999999"/>
    <row r="3604" s="71" customFormat="1" ht="10.199999999999999"/>
    <row r="3605" s="71" customFormat="1" ht="10.199999999999999"/>
    <row r="3606" s="71" customFormat="1" ht="10.199999999999999"/>
    <row r="3607" s="71" customFormat="1" ht="10.199999999999999"/>
    <row r="3608" s="71" customFormat="1" ht="10.199999999999999"/>
    <row r="3609" s="71" customFormat="1" ht="10.199999999999999"/>
    <row r="3610" s="71" customFormat="1" ht="10.199999999999999"/>
    <row r="3611" s="71" customFormat="1" ht="10.199999999999999"/>
    <row r="3612" s="71" customFormat="1" ht="10.199999999999999"/>
    <row r="3613" s="71" customFormat="1" ht="10.199999999999999"/>
    <row r="3614" s="71" customFormat="1" ht="10.199999999999999"/>
    <row r="3615" s="71" customFormat="1" ht="10.199999999999999"/>
    <row r="3616" s="71" customFormat="1" ht="10.199999999999999"/>
    <row r="3617" s="71" customFormat="1" ht="10.199999999999999"/>
    <row r="3618" s="71" customFormat="1" ht="10.199999999999999"/>
    <row r="3619" s="71" customFormat="1" ht="10.199999999999999"/>
    <row r="3620" s="71" customFormat="1" ht="10.199999999999999"/>
    <row r="3621" s="71" customFormat="1" ht="10.199999999999999"/>
    <row r="3622" s="71" customFormat="1" ht="10.199999999999999"/>
    <row r="3623" s="71" customFormat="1" ht="10.199999999999999"/>
    <row r="3624" s="71" customFormat="1" ht="10.199999999999999"/>
    <row r="3625" s="71" customFormat="1" ht="10.199999999999999"/>
    <row r="3626" s="71" customFormat="1" ht="10.199999999999999"/>
    <row r="3627" s="71" customFormat="1" ht="10.199999999999999"/>
    <row r="3628" s="71" customFormat="1" ht="10.199999999999999"/>
    <row r="3629" s="71" customFormat="1" ht="10.199999999999999"/>
    <row r="3630" s="71" customFormat="1" ht="10.199999999999999"/>
    <row r="3631" s="71" customFormat="1" ht="10.199999999999999"/>
    <row r="3632" s="71" customFormat="1" ht="10.199999999999999"/>
    <row r="3633" s="71" customFormat="1" ht="10.199999999999999"/>
    <row r="3634" s="71" customFormat="1" ht="10.199999999999999"/>
    <row r="3635" s="71" customFormat="1" ht="10.199999999999999"/>
    <row r="3636" s="71" customFormat="1" ht="10.199999999999999"/>
    <row r="3637" s="71" customFormat="1" ht="10.199999999999999"/>
    <row r="3638" s="71" customFormat="1" ht="10.199999999999999"/>
    <row r="3639" s="71" customFormat="1" ht="10.199999999999999"/>
    <row r="3640" s="71" customFormat="1" ht="10.199999999999999"/>
    <row r="3641" s="71" customFormat="1" ht="10.199999999999999"/>
    <row r="3642" s="71" customFormat="1" ht="10.199999999999999"/>
    <row r="3643" s="71" customFormat="1" ht="10.199999999999999"/>
    <row r="3644" s="71" customFormat="1" ht="10.199999999999999"/>
    <row r="3645" s="71" customFormat="1" ht="10.199999999999999"/>
    <row r="3646" s="71" customFormat="1" ht="10.199999999999999"/>
    <row r="3647" s="71" customFormat="1" ht="10.199999999999999"/>
    <row r="3648" s="71" customFormat="1" ht="10.199999999999999"/>
    <row r="3649" s="71" customFormat="1" ht="10.199999999999999"/>
    <row r="3650" s="71" customFormat="1" ht="10.199999999999999"/>
    <row r="3651" s="71" customFormat="1" ht="10.199999999999999"/>
    <row r="3652" s="71" customFormat="1" ht="10.199999999999999"/>
    <row r="3653" s="71" customFormat="1" ht="10.199999999999999"/>
    <row r="3654" s="71" customFormat="1" ht="10.199999999999999"/>
    <row r="3655" s="71" customFormat="1" ht="10.199999999999999"/>
    <row r="3656" s="71" customFormat="1" ht="10.199999999999999"/>
    <row r="3657" s="71" customFormat="1" ht="10.199999999999999"/>
    <row r="3658" s="71" customFormat="1" ht="10.199999999999999"/>
    <row r="3659" s="71" customFormat="1" ht="10.199999999999999"/>
    <row r="3660" s="71" customFormat="1" ht="10.199999999999999"/>
    <row r="3661" s="71" customFormat="1" ht="10.199999999999999"/>
    <row r="3662" s="71" customFormat="1" ht="10.199999999999999"/>
    <row r="3663" s="71" customFormat="1" ht="10.199999999999999"/>
    <row r="3664" s="71" customFormat="1" ht="10.199999999999999"/>
    <row r="3665" s="71" customFormat="1" ht="10.199999999999999"/>
    <row r="3666" s="71" customFormat="1" ht="10.199999999999999"/>
    <row r="3667" s="71" customFormat="1" ht="10.199999999999999"/>
    <row r="3668" s="71" customFormat="1" ht="10.199999999999999"/>
    <row r="3669" s="71" customFormat="1" ht="10.199999999999999"/>
    <row r="3670" s="71" customFormat="1" ht="10.199999999999999"/>
    <row r="3671" s="71" customFormat="1" ht="10.199999999999999"/>
    <row r="3672" s="71" customFormat="1" ht="10.199999999999999"/>
    <row r="3673" s="71" customFormat="1" ht="10.199999999999999"/>
    <row r="3674" s="71" customFormat="1" ht="10.199999999999999"/>
    <row r="3675" s="71" customFormat="1" ht="10.199999999999999"/>
    <row r="3676" s="71" customFormat="1" ht="10.199999999999999"/>
    <row r="3677" s="71" customFormat="1" ht="10.199999999999999"/>
    <row r="3678" s="71" customFormat="1" ht="10.199999999999999"/>
    <row r="3679" s="71" customFormat="1" ht="10.199999999999999"/>
    <row r="3680" s="71" customFormat="1" ht="10.199999999999999"/>
    <row r="3681" s="71" customFormat="1" ht="10.199999999999999"/>
    <row r="3682" s="71" customFormat="1" ht="10.199999999999999"/>
    <row r="3683" s="71" customFormat="1" ht="10.199999999999999"/>
    <row r="3684" s="71" customFormat="1" ht="10.199999999999999"/>
    <row r="3685" s="71" customFormat="1" ht="10.199999999999999"/>
    <row r="3686" s="71" customFormat="1" ht="10.199999999999999"/>
    <row r="3687" s="71" customFormat="1" ht="10.199999999999999"/>
    <row r="3688" s="71" customFormat="1" ht="10.199999999999999"/>
    <row r="3689" s="71" customFormat="1" ht="10.199999999999999"/>
    <row r="3690" s="71" customFormat="1" ht="10.199999999999999"/>
    <row r="3691" s="71" customFormat="1" ht="10.199999999999999"/>
    <row r="3692" s="71" customFormat="1" ht="10.199999999999999"/>
    <row r="3693" s="71" customFormat="1" ht="10.199999999999999"/>
    <row r="3694" s="71" customFormat="1" ht="10.199999999999999"/>
    <row r="3695" s="71" customFormat="1" ht="10.199999999999999"/>
    <row r="3696" s="71" customFormat="1" ht="10.199999999999999"/>
    <row r="3697" s="71" customFormat="1" ht="10.199999999999999"/>
    <row r="3698" s="71" customFormat="1" ht="10.199999999999999"/>
    <row r="3699" s="71" customFormat="1" ht="10.199999999999999"/>
    <row r="3700" s="71" customFormat="1" ht="10.199999999999999"/>
    <row r="3701" s="71" customFormat="1" ht="10.199999999999999"/>
    <row r="3702" s="71" customFormat="1" ht="10.199999999999999"/>
    <row r="3703" s="71" customFormat="1" ht="10.199999999999999"/>
    <row r="3704" s="71" customFormat="1" ht="10.199999999999999"/>
    <row r="3705" s="71" customFormat="1" ht="10.199999999999999"/>
    <row r="3706" s="71" customFormat="1" ht="10.199999999999999"/>
    <row r="3707" s="71" customFormat="1" ht="10.199999999999999"/>
    <row r="3708" s="71" customFormat="1" ht="10.199999999999999"/>
    <row r="3709" s="71" customFormat="1" ht="10.199999999999999"/>
    <row r="3710" s="71" customFormat="1" ht="10.199999999999999"/>
    <row r="3711" s="71" customFormat="1" ht="10.199999999999999"/>
    <row r="3712" s="71" customFormat="1" ht="10.199999999999999"/>
    <row r="3713" s="71" customFormat="1" ht="10.199999999999999"/>
    <row r="3714" s="71" customFormat="1" ht="10.199999999999999"/>
    <row r="3715" s="71" customFormat="1" ht="10.199999999999999"/>
    <row r="3716" s="71" customFormat="1" ht="10.199999999999999"/>
    <row r="3717" s="71" customFormat="1" ht="10.199999999999999"/>
    <row r="3718" s="71" customFormat="1" ht="10.199999999999999"/>
    <row r="3719" s="71" customFormat="1" ht="10.199999999999999"/>
    <row r="3720" s="71" customFormat="1" ht="10.199999999999999"/>
    <row r="3721" s="71" customFormat="1" ht="10.199999999999999"/>
    <row r="3722" s="71" customFormat="1" ht="10.199999999999999"/>
    <row r="3723" s="71" customFormat="1" ht="10.199999999999999"/>
    <row r="3724" s="71" customFormat="1" ht="10.199999999999999"/>
    <row r="3725" s="71" customFormat="1" ht="10.199999999999999"/>
    <row r="3726" s="71" customFormat="1" ht="10.199999999999999"/>
    <row r="3727" s="71" customFormat="1" ht="10.199999999999999"/>
    <row r="3728" s="71" customFormat="1" ht="10.199999999999999"/>
    <row r="3729" s="71" customFormat="1" ht="10.199999999999999"/>
    <row r="3730" s="71" customFormat="1" ht="10.199999999999999"/>
    <row r="3731" s="71" customFormat="1" ht="10.199999999999999"/>
    <row r="3732" s="71" customFormat="1" ht="10.199999999999999"/>
    <row r="3733" s="71" customFormat="1" ht="10.199999999999999"/>
    <row r="3734" s="71" customFormat="1" ht="10.199999999999999"/>
    <row r="3735" s="71" customFormat="1" ht="10.199999999999999"/>
    <row r="3736" s="71" customFormat="1" ht="10.199999999999999"/>
    <row r="3737" s="71" customFormat="1" ht="10.199999999999999"/>
    <row r="3738" s="71" customFormat="1" ht="10.199999999999999"/>
    <row r="3739" s="71" customFormat="1" ht="10.199999999999999"/>
    <row r="3740" s="71" customFormat="1" ht="10.199999999999999"/>
    <row r="3741" s="71" customFormat="1" ht="10.199999999999999"/>
    <row r="3742" s="71" customFormat="1" ht="10.199999999999999"/>
    <row r="3743" s="71" customFormat="1" ht="10.199999999999999"/>
    <row r="3744" s="71" customFormat="1" ht="10.199999999999999"/>
    <row r="3745" s="71" customFormat="1" ht="10.199999999999999"/>
    <row r="3746" s="71" customFormat="1" ht="10.199999999999999"/>
    <row r="3747" s="71" customFormat="1" ht="10.199999999999999"/>
    <row r="3748" s="71" customFormat="1" ht="10.199999999999999"/>
    <row r="3749" s="71" customFormat="1" ht="10.199999999999999"/>
    <row r="3750" s="71" customFormat="1" ht="10.199999999999999"/>
    <row r="3751" s="71" customFormat="1" ht="10.199999999999999"/>
    <row r="3752" s="71" customFormat="1" ht="10.199999999999999"/>
    <row r="3753" s="71" customFormat="1" ht="10.199999999999999"/>
    <row r="3754" s="71" customFormat="1" ht="10.199999999999999"/>
    <row r="3755" s="71" customFormat="1" ht="10.199999999999999"/>
    <row r="3756" s="71" customFormat="1" ht="10.199999999999999"/>
    <row r="3757" s="71" customFormat="1" ht="10.199999999999999"/>
    <row r="3758" s="71" customFormat="1" ht="10.199999999999999"/>
    <row r="3759" s="71" customFormat="1" ht="10.199999999999999"/>
    <row r="3760" s="71" customFormat="1" ht="10.199999999999999"/>
    <row r="3761" s="71" customFormat="1" ht="10.199999999999999"/>
    <row r="3762" s="71" customFormat="1" ht="10.199999999999999"/>
    <row r="3763" s="71" customFormat="1" ht="10.199999999999999"/>
    <row r="3764" s="71" customFormat="1" ht="10.199999999999999"/>
    <row r="3765" s="71" customFormat="1" ht="10.199999999999999"/>
    <row r="3766" s="71" customFormat="1" ht="10.199999999999999"/>
    <row r="3767" s="71" customFormat="1" ht="10.199999999999999"/>
    <row r="3768" s="71" customFormat="1" ht="10.199999999999999"/>
    <row r="3769" s="71" customFormat="1" ht="10.199999999999999"/>
    <row r="3770" s="71" customFormat="1" ht="10.199999999999999"/>
    <row r="3771" s="71" customFormat="1" ht="10.199999999999999"/>
    <row r="3772" s="71" customFormat="1" ht="10.199999999999999"/>
    <row r="3773" s="71" customFormat="1" ht="10.199999999999999"/>
    <row r="3774" s="71" customFormat="1" ht="10.199999999999999"/>
    <row r="3775" s="71" customFormat="1" ht="10.199999999999999"/>
    <row r="3776" s="71" customFormat="1" ht="10.199999999999999"/>
    <row r="3777" s="71" customFormat="1" ht="10.199999999999999"/>
    <row r="3778" s="71" customFormat="1" ht="10.199999999999999"/>
    <row r="3779" s="71" customFormat="1" ht="10.199999999999999"/>
    <row r="3780" s="71" customFormat="1" ht="10.199999999999999"/>
    <row r="3781" s="71" customFormat="1" ht="10.199999999999999"/>
    <row r="3782" s="71" customFormat="1" ht="10.199999999999999"/>
    <row r="3783" s="71" customFormat="1" ht="10.199999999999999"/>
    <row r="3784" s="71" customFormat="1" ht="10.199999999999999"/>
    <row r="3785" s="71" customFormat="1" ht="10.199999999999999"/>
    <row r="3786" s="71" customFormat="1" ht="10.199999999999999"/>
    <row r="3787" s="71" customFormat="1" ht="10.199999999999999"/>
    <row r="3788" s="71" customFormat="1" ht="10.199999999999999"/>
    <row r="3789" s="71" customFormat="1" ht="10.199999999999999"/>
    <row r="3790" s="71" customFormat="1" ht="10.199999999999999"/>
    <row r="3791" s="71" customFormat="1" ht="10.199999999999999"/>
    <row r="3792" s="71" customFormat="1" ht="10.199999999999999"/>
    <row r="3793" s="71" customFormat="1" ht="10.199999999999999"/>
    <row r="3794" s="71" customFormat="1" ht="10.199999999999999"/>
    <row r="3795" s="71" customFormat="1" ht="10.199999999999999"/>
    <row r="3796" s="71" customFormat="1" ht="10.199999999999999"/>
    <row r="3797" s="71" customFormat="1" ht="10.199999999999999"/>
    <row r="3798" s="71" customFormat="1" ht="10.199999999999999"/>
    <row r="3799" s="71" customFormat="1" ht="10.199999999999999"/>
    <row r="3800" s="71" customFormat="1" ht="10.199999999999999"/>
    <row r="3801" s="71" customFormat="1" ht="10.199999999999999"/>
    <row r="3802" s="71" customFormat="1" ht="10.199999999999999"/>
    <row r="3803" s="71" customFormat="1" ht="10.199999999999999"/>
    <row r="3804" s="71" customFormat="1" ht="10.199999999999999"/>
    <row r="3805" s="71" customFormat="1" ht="10.199999999999999"/>
    <row r="3806" s="71" customFormat="1" ht="10.199999999999999"/>
    <row r="3807" s="71" customFormat="1" ht="10.199999999999999"/>
    <row r="3808" s="71" customFormat="1" ht="10.199999999999999"/>
    <row r="3809" s="71" customFormat="1" ht="10.199999999999999"/>
    <row r="3810" s="71" customFormat="1" ht="10.199999999999999"/>
    <row r="3811" s="71" customFormat="1" ht="10.199999999999999"/>
    <row r="3812" s="71" customFormat="1" ht="10.199999999999999"/>
    <row r="3813" s="71" customFormat="1" ht="10.199999999999999"/>
    <row r="3814" s="71" customFormat="1" ht="10.199999999999999"/>
    <row r="3815" s="71" customFormat="1" ht="10.199999999999999"/>
    <row r="3816" s="71" customFormat="1" ht="10.199999999999999"/>
    <row r="3817" s="71" customFormat="1" ht="10.199999999999999"/>
    <row r="3818" s="71" customFormat="1" ht="10.199999999999999"/>
    <row r="3819" s="71" customFormat="1" ht="10.199999999999999"/>
    <row r="3820" s="71" customFormat="1" ht="10.199999999999999"/>
    <row r="3821" s="71" customFormat="1" ht="10.199999999999999"/>
    <row r="3822" s="71" customFormat="1" ht="10.199999999999999"/>
    <row r="3823" s="71" customFormat="1" ht="10.199999999999999"/>
    <row r="3824" s="71" customFormat="1" ht="10.199999999999999"/>
    <row r="3825" s="71" customFormat="1" ht="10.199999999999999"/>
    <row r="3826" s="71" customFormat="1" ht="10.199999999999999"/>
    <row r="3827" s="71" customFormat="1" ht="10.199999999999999"/>
    <row r="3828" s="71" customFormat="1" ht="10.199999999999999"/>
    <row r="3829" s="71" customFormat="1" ht="10.199999999999999"/>
    <row r="3830" s="71" customFormat="1" ht="10.199999999999999"/>
    <row r="3831" s="71" customFormat="1" ht="10.199999999999999"/>
    <row r="3832" s="71" customFormat="1" ht="10.199999999999999"/>
    <row r="3833" s="71" customFormat="1" ht="10.199999999999999"/>
    <row r="3834" s="71" customFormat="1" ht="10.199999999999999"/>
    <row r="3835" s="71" customFormat="1" ht="10.199999999999999"/>
    <row r="3836" s="71" customFormat="1" ht="10.199999999999999"/>
    <row r="3837" s="71" customFormat="1" ht="10.199999999999999"/>
    <row r="3838" s="71" customFormat="1" ht="10.199999999999999"/>
    <row r="3839" s="71" customFormat="1" ht="10.199999999999999"/>
    <row r="3840" s="71" customFormat="1" ht="10.199999999999999"/>
    <row r="3841" s="71" customFormat="1" ht="10.199999999999999"/>
    <row r="3842" s="71" customFormat="1" ht="10.199999999999999"/>
    <row r="3843" s="71" customFormat="1" ht="10.199999999999999"/>
    <row r="3844" s="71" customFormat="1" ht="10.199999999999999"/>
    <row r="3845" s="71" customFormat="1" ht="10.199999999999999"/>
    <row r="3846" s="71" customFormat="1" ht="10.199999999999999"/>
    <row r="3847" s="71" customFormat="1" ht="10.199999999999999"/>
    <row r="3848" s="71" customFormat="1" ht="10.199999999999999"/>
    <row r="3849" s="71" customFormat="1" ht="10.199999999999999"/>
    <row r="3850" s="71" customFormat="1" ht="10.199999999999999"/>
    <row r="3851" s="71" customFormat="1" ht="10.199999999999999"/>
    <row r="3852" s="71" customFormat="1" ht="10.199999999999999"/>
    <row r="3853" s="71" customFormat="1" ht="10.199999999999999"/>
    <row r="3854" s="71" customFormat="1" ht="10.199999999999999"/>
    <row r="3855" s="71" customFormat="1" ht="10.199999999999999"/>
    <row r="3856" s="71" customFormat="1" ht="10.199999999999999"/>
    <row r="3857" s="71" customFormat="1" ht="10.199999999999999"/>
    <row r="3858" s="71" customFormat="1" ht="10.199999999999999"/>
    <row r="3859" s="71" customFormat="1" ht="10.199999999999999"/>
    <row r="3860" s="71" customFormat="1" ht="10.199999999999999"/>
    <row r="3861" s="71" customFormat="1" ht="10.199999999999999"/>
    <row r="3862" s="71" customFormat="1" ht="10.199999999999999"/>
    <row r="3863" s="71" customFormat="1" ht="10.199999999999999"/>
    <row r="3864" s="71" customFormat="1" ht="10.199999999999999"/>
    <row r="3865" s="71" customFormat="1" ht="10.199999999999999"/>
    <row r="3866" s="71" customFormat="1" ht="10.199999999999999"/>
    <row r="3867" s="71" customFormat="1" ht="10.199999999999999"/>
    <row r="3868" s="71" customFormat="1" ht="10.199999999999999"/>
    <row r="3869" s="71" customFormat="1" ht="10.199999999999999"/>
    <row r="3870" s="71" customFormat="1" ht="10.199999999999999"/>
    <row r="3871" s="71" customFormat="1" ht="10.199999999999999"/>
    <row r="3872" s="71" customFormat="1" ht="10.199999999999999"/>
    <row r="3873" s="71" customFormat="1" ht="10.199999999999999"/>
    <row r="3874" s="71" customFormat="1" ht="10.199999999999999"/>
    <row r="3875" s="71" customFormat="1" ht="10.199999999999999"/>
    <row r="3876" s="71" customFormat="1" ht="10.199999999999999"/>
    <row r="3877" s="71" customFormat="1" ht="10.199999999999999"/>
    <row r="3878" s="71" customFormat="1" ht="10.199999999999999"/>
    <row r="3879" s="71" customFormat="1" ht="10.199999999999999"/>
    <row r="3880" s="71" customFormat="1" ht="10.199999999999999"/>
    <row r="3881" s="71" customFormat="1" ht="10.199999999999999"/>
    <row r="3882" s="71" customFormat="1" ht="10.199999999999999"/>
    <row r="3883" s="71" customFormat="1" ht="10.199999999999999"/>
    <row r="3884" s="71" customFormat="1" ht="10.199999999999999"/>
    <row r="3885" s="71" customFormat="1" ht="10.199999999999999"/>
    <row r="3886" s="71" customFormat="1" ht="10.199999999999999"/>
    <row r="3887" s="71" customFormat="1" ht="10.199999999999999"/>
    <row r="3888" s="71" customFormat="1" ht="10.199999999999999"/>
    <row r="3889" s="71" customFormat="1" ht="10.199999999999999"/>
    <row r="3890" s="71" customFormat="1" ht="10.199999999999999"/>
    <row r="3891" s="71" customFormat="1" ht="10.199999999999999"/>
    <row r="3892" s="71" customFormat="1" ht="10.199999999999999"/>
    <row r="3893" s="71" customFormat="1" ht="10.199999999999999"/>
    <row r="3894" s="71" customFormat="1" ht="10.199999999999999"/>
    <row r="3895" s="71" customFormat="1" ht="10.199999999999999"/>
    <row r="3896" s="71" customFormat="1" ht="10.199999999999999"/>
    <row r="3897" s="71" customFormat="1" ht="10.199999999999999"/>
    <row r="3898" s="71" customFormat="1" ht="10.199999999999999"/>
    <row r="3899" s="71" customFormat="1" ht="10.199999999999999"/>
    <row r="3900" s="71" customFormat="1" ht="10.199999999999999"/>
    <row r="3901" s="71" customFormat="1" ht="10.199999999999999"/>
    <row r="3902" s="71" customFormat="1" ht="10.199999999999999"/>
    <row r="3903" s="71" customFormat="1" ht="10.199999999999999"/>
    <row r="3904" s="71" customFormat="1" ht="10.199999999999999"/>
    <row r="3905" s="71" customFormat="1" ht="10.199999999999999"/>
    <row r="3906" s="71" customFormat="1" ht="10.199999999999999"/>
    <row r="3907" s="71" customFormat="1" ht="10.199999999999999"/>
    <row r="3908" s="71" customFormat="1" ht="10.199999999999999"/>
    <row r="3909" s="71" customFormat="1" ht="10.199999999999999"/>
    <row r="3910" s="71" customFormat="1" ht="10.199999999999999"/>
    <row r="3911" s="71" customFormat="1" ht="10.199999999999999"/>
    <row r="3912" s="71" customFormat="1" ht="10.199999999999999"/>
    <row r="3913" s="71" customFormat="1" ht="10.199999999999999"/>
    <row r="3914" s="71" customFormat="1" ht="10.199999999999999"/>
    <row r="3915" s="71" customFormat="1" ht="10.199999999999999"/>
    <row r="3916" s="71" customFormat="1" ht="10.199999999999999"/>
    <row r="3917" s="71" customFormat="1" ht="10.199999999999999"/>
    <row r="3918" s="71" customFormat="1" ht="10.199999999999999"/>
    <row r="3919" s="71" customFormat="1" ht="10.199999999999999"/>
    <row r="3920" s="71" customFormat="1" ht="10.199999999999999"/>
    <row r="3921" s="71" customFormat="1" ht="10.199999999999999"/>
    <row r="3922" s="71" customFormat="1" ht="10.199999999999999"/>
    <row r="3923" s="71" customFormat="1" ht="10.199999999999999"/>
    <row r="3924" s="71" customFormat="1" ht="10.199999999999999"/>
    <row r="3925" s="71" customFormat="1" ht="10.199999999999999"/>
    <row r="3926" s="71" customFormat="1" ht="10.199999999999999"/>
    <row r="3927" s="71" customFormat="1" ht="10.199999999999999"/>
    <row r="3928" s="71" customFormat="1" ht="10.199999999999999"/>
    <row r="3929" s="71" customFormat="1" ht="10.199999999999999"/>
    <row r="3930" s="71" customFormat="1" ht="10.199999999999999"/>
    <row r="3931" s="71" customFormat="1" ht="10.199999999999999"/>
    <row r="3932" s="71" customFormat="1" ht="10.199999999999999"/>
    <row r="3933" s="71" customFormat="1" ht="10.199999999999999"/>
    <row r="3934" s="71" customFormat="1" ht="10.199999999999999"/>
    <row r="3935" s="71" customFormat="1" ht="10.199999999999999"/>
    <row r="3936" s="71" customFormat="1" ht="10.199999999999999"/>
    <row r="3937" s="71" customFormat="1" ht="10.199999999999999"/>
    <row r="3938" s="71" customFormat="1" ht="10.199999999999999"/>
    <row r="3939" s="71" customFormat="1" ht="10.199999999999999"/>
    <row r="3940" s="71" customFormat="1" ht="10.199999999999999"/>
    <row r="3941" s="71" customFormat="1" ht="10.199999999999999"/>
    <row r="3942" s="71" customFormat="1" ht="10.199999999999999"/>
    <row r="3943" s="71" customFormat="1" ht="10.199999999999999"/>
    <row r="3944" s="71" customFormat="1" ht="10.199999999999999"/>
    <row r="3945" s="71" customFormat="1" ht="10.199999999999999"/>
    <row r="3946" s="71" customFormat="1" ht="10.199999999999999"/>
    <row r="3947" s="71" customFormat="1" ht="10.199999999999999"/>
    <row r="3948" s="71" customFormat="1" ht="10.199999999999999"/>
    <row r="3949" s="71" customFormat="1" ht="10.199999999999999"/>
    <row r="3950" s="71" customFormat="1" ht="10.199999999999999"/>
    <row r="3951" s="71" customFormat="1" ht="10.199999999999999"/>
    <row r="3952" s="71" customFormat="1" ht="10.199999999999999"/>
    <row r="3953" s="71" customFormat="1" ht="10.199999999999999"/>
    <row r="3954" s="71" customFormat="1" ht="10.199999999999999"/>
    <row r="3955" s="71" customFormat="1" ht="10.199999999999999"/>
    <row r="3956" s="71" customFormat="1" ht="10.199999999999999"/>
    <row r="3957" s="71" customFormat="1" ht="10.199999999999999"/>
    <row r="3958" s="71" customFormat="1" ht="10.199999999999999"/>
    <row r="3959" s="71" customFormat="1" ht="10.199999999999999"/>
    <row r="3960" s="71" customFormat="1" ht="10.199999999999999"/>
    <row r="3961" s="71" customFormat="1" ht="10.199999999999999"/>
    <row r="3962" s="71" customFormat="1" ht="10.199999999999999"/>
    <row r="3963" s="71" customFormat="1" ht="10.199999999999999"/>
    <row r="3964" s="71" customFormat="1" ht="10.199999999999999"/>
    <row r="3965" s="71" customFormat="1" ht="10.199999999999999"/>
    <row r="3966" s="71" customFormat="1" ht="10.199999999999999"/>
    <row r="3967" s="71" customFormat="1" ht="10.199999999999999"/>
    <row r="3968" s="71" customFormat="1" ht="10.199999999999999"/>
    <row r="3969" s="71" customFormat="1" ht="10.199999999999999"/>
    <row r="3970" s="71" customFormat="1" ht="10.199999999999999"/>
    <row r="3971" s="71" customFormat="1" ht="10.199999999999999"/>
    <row r="3972" s="71" customFormat="1" ht="10.199999999999999"/>
    <row r="3973" s="71" customFormat="1" ht="10.199999999999999"/>
    <row r="3974" s="71" customFormat="1" ht="10.199999999999999"/>
    <row r="3975" s="71" customFormat="1" ht="10.199999999999999"/>
    <row r="3976" s="71" customFormat="1" ht="10.199999999999999"/>
    <row r="3977" s="71" customFormat="1" ht="10.199999999999999"/>
    <row r="3978" s="71" customFormat="1" ht="10.199999999999999"/>
    <row r="3979" s="71" customFormat="1" ht="10.199999999999999"/>
    <row r="3980" s="71" customFormat="1" ht="10.199999999999999"/>
    <row r="3981" s="71" customFormat="1" ht="10.199999999999999"/>
    <row r="3982" s="71" customFormat="1" ht="10.199999999999999"/>
    <row r="3983" s="71" customFormat="1" ht="10.199999999999999"/>
    <row r="3984" s="71" customFormat="1" ht="10.199999999999999"/>
    <row r="3985" s="71" customFormat="1" ht="10.199999999999999"/>
    <row r="3986" s="71" customFormat="1" ht="10.199999999999999"/>
    <row r="3987" s="71" customFormat="1" ht="10.199999999999999"/>
    <row r="3988" s="71" customFormat="1" ht="10.199999999999999"/>
    <row r="3989" s="71" customFormat="1" ht="10.199999999999999"/>
    <row r="3990" s="71" customFormat="1" ht="10.199999999999999"/>
    <row r="3991" s="71" customFormat="1" ht="10.199999999999999"/>
    <row r="3992" s="71" customFormat="1" ht="10.199999999999999"/>
    <row r="3993" s="71" customFormat="1" ht="10.199999999999999"/>
    <row r="3994" s="71" customFormat="1" ht="10.199999999999999"/>
    <row r="3995" s="71" customFormat="1" ht="10.199999999999999"/>
    <row r="3996" s="71" customFormat="1" ht="10.199999999999999"/>
    <row r="3997" s="71" customFormat="1" ht="10.199999999999999"/>
    <row r="3998" s="71" customFormat="1" ht="10.199999999999999"/>
    <row r="3999" s="71" customFormat="1" ht="10.199999999999999"/>
    <row r="4000" s="71" customFormat="1" ht="10.199999999999999"/>
    <row r="4001" s="71" customFormat="1" ht="10.199999999999999"/>
    <row r="4002" s="71" customFormat="1" ht="10.199999999999999"/>
    <row r="4003" s="71" customFormat="1" ht="10.199999999999999"/>
    <row r="4004" s="71" customFormat="1" ht="10.199999999999999"/>
    <row r="4005" s="71" customFormat="1" ht="10.199999999999999"/>
    <row r="4006" s="71" customFormat="1" ht="10.199999999999999"/>
    <row r="4007" s="71" customFormat="1" ht="10.199999999999999"/>
    <row r="4008" s="71" customFormat="1" ht="10.199999999999999"/>
    <row r="4009" s="71" customFormat="1" ht="10.199999999999999"/>
    <row r="4010" s="71" customFormat="1" ht="10.199999999999999"/>
    <row r="4011" s="71" customFormat="1" ht="10.199999999999999"/>
    <row r="4012" s="71" customFormat="1" ht="10.199999999999999"/>
    <row r="4013" s="71" customFormat="1" ht="10.199999999999999"/>
    <row r="4014" s="71" customFormat="1" ht="10.199999999999999"/>
    <row r="4015" s="71" customFormat="1" ht="10.199999999999999"/>
    <row r="4016" s="71" customFormat="1" ht="10.199999999999999"/>
    <row r="4017" s="71" customFormat="1" ht="10.199999999999999"/>
    <row r="4018" s="71" customFormat="1" ht="10.199999999999999"/>
    <row r="4019" s="71" customFormat="1" ht="10.199999999999999"/>
    <row r="4020" s="71" customFormat="1" ht="10.199999999999999"/>
    <row r="4021" s="71" customFormat="1" ht="10.199999999999999"/>
    <row r="4022" s="71" customFormat="1" ht="10.199999999999999"/>
    <row r="4023" s="71" customFormat="1" ht="10.199999999999999"/>
    <row r="4024" s="71" customFormat="1" ht="10.199999999999999"/>
    <row r="4025" s="71" customFormat="1" ht="10.199999999999999"/>
    <row r="4026" s="71" customFormat="1" ht="10.199999999999999"/>
    <row r="4027" s="71" customFormat="1" ht="10.199999999999999"/>
    <row r="4028" s="71" customFormat="1" ht="10.199999999999999"/>
    <row r="4029" s="71" customFormat="1" ht="10.199999999999999"/>
    <row r="4030" s="71" customFormat="1" ht="10.199999999999999"/>
    <row r="4031" s="71" customFormat="1" ht="10.199999999999999"/>
    <row r="4032" s="71" customFormat="1" ht="10.199999999999999"/>
    <row r="4033" s="71" customFormat="1" ht="10.199999999999999"/>
    <row r="4034" s="71" customFormat="1" ht="10.199999999999999"/>
    <row r="4035" s="71" customFormat="1" ht="10.199999999999999"/>
    <row r="4036" s="71" customFormat="1" ht="10.199999999999999"/>
    <row r="4037" s="71" customFormat="1" ht="10.199999999999999"/>
    <row r="4038" s="71" customFormat="1" ht="10.199999999999999"/>
    <row r="4039" s="71" customFormat="1" ht="10.199999999999999"/>
    <row r="4040" s="71" customFormat="1" ht="10.199999999999999"/>
    <row r="4041" s="71" customFormat="1" ht="10.199999999999999"/>
    <row r="4042" s="71" customFormat="1" ht="10.199999999999999"/>
    <row r="4043" s="71" customFormat="1" ht="10.199999999999999"/>
    <row r="4044" s="71" customFormat="1" ht="10.199999999999999"/>
    <row r="4045" s="71" customFormat="1" ht="10.199999999999999"/>
    <row r="4046" s="71" customFormat="1" ht="10.199999999999999"/>
    <row r="4047" s="71" customFormat="1" ht="10.199999999999999"/>
    <row r="4048" s="71" customFormat="1" ht="10.199999999999999"/>
    <row r="4049" s="71" customFormat="1" ht="10.199999999999999"/>
    <row r="4050" s="71" customFormat="1" ht="10.199999999999999"/>
    <row r="4051" s="71" customFormat="1" ht="10.199999999999999"/>
    <row r="4052" s="71" customFormat="1" ht="10.199999999999999"/>
    <row r="4053" s="71" customFormat="1" ht="10.199999999999999"/>
    <row r="4054" s="71" customFormat="1" ht="10.199999999999999"/>
    <row r="4055" s="71" customFormat="1" ht="10.199999999999999"/>
    <row r="4056" s="71" customFormat="1" ht="10.199999999999999"/>
    <row r="4057" s="71" customFormat="1" ht="10.199999999999999"/>
    <row r="4058" s="71" customFormat="1" ht="10.199999999999999"/>
    <row r="4059" s="71" customFormat="1" ht="10.199999999999999"/>
    <row r="4060" s="71" customFormat="1" ht="10.199999999999999"/>
    <row r="4061" s="71" customFormat="1" ht="10.199999999999999"/>
    <row r="4062" s="71" customFormat="1" ht="10.199999999999999"/>
    <row r="4063" s="71" customFormat="1" ht="10.199999999999999"/>
    <row r="4064" s="71" customFormat="1" ht="10.199999999999999"/>
    <row r="4065" s="71" customFormat="1" ht="10.199999999999999"/>
    <row r="4066" s="71" customFormat="1" ht="10.199999999999999"/>
    <row r="4067" s="71" customFormat="1" ht="10.199999999999999"/>
    <row r="4068" s="71" customFormat="1" ht="10.199999999999999"/>
    <row r="4069" s="71" customFormat="1" ht="10.199999999999999"/>
    <row r="4070" s="71" customFormat="1" ht="10.199999999999999"/>
    <row r="4071" s="71" customFormat="1" ht="10.199999999999999"/>
    <row r="4072" s="71" customFormat="1" ht="10.199999999999999"/>
    <row r="4073" s="71" customFormat="1" ht="10.199999999999999"/>
    <row r="4074" s="71" customFormat="1" ht="10.199999999999999"/>
    <row r="4075" s="71" customFormat="1" ht="10.199999999999999"/>
    <row r="4076" s="71" customFormat="1" ht="10.199999999999999"/>
    <row r="4077" s="71" customFormat="1" ht="10.199999999999999"/>
    <row r="4078" s="71" customFormat="1" ht="10.199999999999999"/>
    <row r="4079" s="71" customFormat="1" ht="10.199999999999999"/>
    <row r="4080" s="71" customFormat="1" ht="10.199999999999999"/>
    <row r="4081" s="71" customFormat="1" ht="10.199999999999999"/>
    <row r="4082" s="71" customFormat="1" ht="10.199999999999999"/>
    <row r="4083" s="71" customFormat="1" ht="10.199999999999999"/>
    <row r="4084" s="71" customFormat="1" ht="10.199999999999999"/>
    <row r="4085" s="71" customFormat="1" ht="10.199999999999999"/>
    <row r="4086" s="71" customFormat="1" ht="10.199999999999999"/>
    <row r="4087" s="71" customFormat="1" ht="10.199999999999999"/>
    <row r="4088" s="71" customFormat="1" ht="10.199999999999999"/>
    <row r="4089" s="71" customFormat="1" ht="10.199999999999999"/>
    <row r="4090" s="71" customFormat="1" ht="10.199999999999999"/>
    <row r="4091" s="71" customFormat="1" ht="10.199999999999999"/>
    <row r="4092" s="71" customFormat="1" ht="10.199999999999999"/>
    <row r="4093" s="71" customFormat="1" ht="10.199999999999999"/>
    <row r="4094" s="71" customFormat="1" ht="10.199999999999999"/>
    <row r="4095" s="71" customFormat="1" ht="10.199999999999999"/>
    <row r="4096" s="71" customFormat="1" ht="10.199999999999999"/>
    <row r="4097" s="71" customFormat="1" ht="10.199999999999999"/>
    <row r="4098" s="71" customFormat="1" ht="10.199999999999999"/>
    <row r="4099" s="71" customFormat="1" ht="10.199999999999999"/>
    <row r="4100" s="71" customFormat="1" ht="10.199999999999999"/>
    <row r="4101" s="71" customFormat="1" ht="10.199999999999999"/>
    <row r="4102" s="71" customFormat="1" ht="10.199999999999999"/>
    <row r="4103" s="71" customFormat="1" ht="10.199999999999999"/>
    <row r="4104" s="71" customFormat="1" ht="10.199999999999999"/>
    <row r="4105" s="71" customFormat="1" ht="10.199999999999999"/>
    <row r="4106" s="71" customFormat="1" ht="10.199999999999999"/>
    <row r="4107" s="71" customFormat="1" ht="10.199999999999999"/>
    <row r="4108" s="71" customFormat="1" ht="10.199999999999999"/>
    <row r="4109" s="71" customFormat="1" ht="10.199999999999999"/>
    <row r="4110" s="71" customFormat="1" ht="10.199999999999999"/>
    <row r="4111" s="71" customFormat="1" ht="10.199999999999999"/>
    <row r="4112" s="71" customFormat="1" ht="10.199999999999999"/>
    <row r="4113" s="71" customFormat="1" ht="10.199999999999999"/>
    <row r="4114" s="71" customFormat="1" ht="10.199999999999999"/>
    <row r="4115" s="71" customFormat="1" ht="10.199999999999999"/>
    <row r="4116" s="71" customFormat="1" ht="10.199999999999999"/>
    <row r="4117" s="71" customFormat="1" ht="10.199999999999999"/>
    <row r="4118" s="71" customFormat="1" ht="10.199999999999999"/>
    <row r="4119" s="71" customFormat="1" ht="10.199999999999999"/>
    <row r="4120" s="71" customFormat="1" ht="10.199999999999999"/>
    <row r="4121" s="71" customFormat="1" ht="10.199999999999999"/>
    <row r="4122" s="71" customFormat="1" ht="10.199999999999999"/>
    <row r="4123" s="71" customFormat="1" ht="10.199999999999999"/>
    <row r="4124" s="71" customFormat="1" ht="10.199999999999999"/>
    <row r="4125" s="71" customFormat="1" ht="10.199999999999999"/>
    <row r="4126" s="71" customFormat="1" ht="10.199999999999999"/>
    <row r="4127" s="71" customFormat="1" ht="10.199999999999999"/>
    <row r="4128" s="71" customFormat="1" ht="10.199999999999999"/>
    <row r="4129" s="71" customFormat="1" ht="10.199999999999999"/>
    <row r="4130" s="71" customFormat="1" ht="10.199999999999999"/>
    <row r="4131" s="71" customFormat="1" ht="10.199999999999999"/>
    <row r="4132" s="71" customFormat="1" ht="10.199999999999999"/>
    <row r="4133" s="71" customFormat="1" ht="10.199999999999999"/>
    <row r="4134" s="71" customFormat="1" ht="10.199999999999999"/>
    <row r="4135" s="71" customFormat="1" ht="10.199999999999999"/>
    <row r="4136" s="71" customFormat="1" ht="10.199999999999999"/>
    <row r="4137" s="71" customFormat="1" ht="10.199999999999999"/>
    <row r="4138" s="71" customFormat="1" ht="10.199999999999999"/>
    <row r="4139" s="71" customFormat="1" ht="10.199999999999999"/>
    <row r="4140" s="71" customFormat="1" ht="10.199999999999999"/>
    <row r="4141" s="71" customFormat="1" ht="10.199999999999999"/>
    <row r="4142" s="71" customFormat="1" ht="10.199999999999999"/>
    <row r="4143" s="71" customFormat="1" ht="10.199999999999999"/>
    <row r="4144" s="71" customFormat="1" ht="10.199999999999999"/>
    <row r="4145" s="71" customFormat="1" ht="10.199999999999999"/>
    <row r="4146" s="71" customFormat="1" ht="10.199999999999999"/>
    <row r="4147" s="71" customFormat="1" ht="10.199999999999999"/>
    <row r="4148" s="71" customFormat="1" ht="10.199999999999999"/>
    <row r="4149" s="71" customFormat="1" ht="10.199999999999999"/>
    <row r="4150" s="71" customFormat="1" ht="10.199999999999999"/>
    <row r="4151" s="71" customFormat="1" ht="10.199999999999999"/>
    <row r="4152" s="71" customFormat="1" ht="10.199999999999999"/>
    <row r="4153" s="71" customFormat="1" ht="10.199999999999999"/>
    <row r="4154" s="71" customFormat="1" ht="10.199999999999999"/>
    <row r="4155" s="71" customFormat="1" ht="10.199999999999999"/>
    <row r="4156" s="71" customFormat="1" ht="10.199999999999999"/>
    <row r="4157" s="71" customFormat="1" ht="10.199999999999999"/>
    <row r="4158" s="71" customFormat="1" ht="10.199999999999999"/>
    <row r="4159" s="71" customFormat="1" ht="10.199999999999999"/>
    <row r="4160" s="71" customFormat="1" ht="10.199999999999999"/>
    <row r="4161" s="71" customFormat="1" ht="10.199999999999999"/>
    <row r="4162" s="71" customFormat="1" ht="10.199999999999999"/>
    <row r="4163" s="71" customFormat="1" ht="10.199999999999999"/>
    <row r="4164" s="71" customFormat="1" ht="10.199999999999999"/>
    <row r="4165" s="71" customFormat="1" ht="10.199999999999999"/>
    <row r="4166" s="71" customFormat="1" ht="10.199999999999999"/>
    <row r="4167" s="71" customFormat="1" ht="10.199999999999999"/>
    <row r="4168" s="71" customFormat="1" ht="10.199999999999999"/>
    <row r="4169" s="71" customFormat="1" ht="10.199999999999999"/>
    <row r="4170" s="71" customFormat="1" ht="10.199999999999999"/>
    <row r="4171" s="71" customFormat="1" ht="10.199999999999999"/>
    <row r="4172" s="71" customFormat="1" ht="10.199999999999999"/>
    <row r="4173" s="71" customFormat="1" ht="10.199999999999999"/>
    <row r="4174" s="71" customFormat="1" ht="10.199999999999999"/>
    <row r="4175" s="71" customFormat="1" ht="10.199999999999999"/>
    <row r="4176" s="71" customFormat="1" ht="10.199999999999999"/>
    <row r="4177" s="71" customFormat="1" ht="10.199999999999999"/>
    <row r="4178" s="71" customFormat="1" ht="10.199999999999999"/>
    <row r="4179" s="71" customFormat="1" ht="10.199999999999999"/>
    <row r="4180" s="71" customFormat="1" ht="10.199999999999999"/>
    <row r="4181" s="71" customFormat="1" ht="10.199999999999999"/>
    <row r="4182" s="71" customFormat="1" ht="10.199999999999999"/>
    <row r="4183" s="71" customFormat="1" ht="10.199999999999999"/>
    <row r="4184" s="71" customFormat="1" ht="10.199999999999999"/>
    <row r="4185" s="71" customFormat="1" ht="10.199999999999999"/>
    <row r="4186" s="71" customFormat="1" ht="10.199999999999999"/>
    <row r="4187" s="71" customFormat="1" ht="10.199999999999999"/>
    <row r="4188" s="71" customFormat="1" ht="10.199999999999999"/>
    <row r="4189" s="71" customFormat="1" ht="10.199999999999999"/>
    <row r="4190" s="71" customFormat="1" ht="10.199999999999999"/>
    <row r="4191" s="71" customFormat="1" ht="10.199999999999999"/>
    <row r="4192" s="71" customFormat="1" ht="10.199999999999999"/>
    <row r="4193" s="71" customFormat="1" ht="10.199999999999999"/>
    <row r="4194" s="71" customFormat="1" ht="10.199999999999999"/>
    <row r="4195" s="71" customFormat="1" ht="10.199999999999999"/>
    <row r="4196" s="71" customFormat="1" ht="10.199999999999999"/>
    <row r="4197" s="71" customFormat="1" ht="10.199999999999999"/>
    <row r="4198" s="71" customFormat="1" ht="10.199999999999999"/>
    <row r="4199" s="71" customFormat="1" ht="10.199999999999999"/>
    <row r="4200" s="71" customFormat="1" ht="10.199999999999999"/>
    <row r="4201" s="71" customFormat="1" ht="10.199999999999999"/>
    <row r="4202" s="71" customFormat="1" ht="10.199999999999999"/>
    <row r="4203" s="71" customFormat="1" ht="10.199999999999999"/>
    <row r="4204" s="71" customFormat="1" ht="10.199999999999999"/>
    <row r="4205" s="71" customFormat="1" ht="10.199999999999999"/>
    <row r="4206" s="71" customFormat="1" ht="10.199999999999999"/>
    <row r="4207" s="71" customFormat="1" ht="10.199999999999999"/>
    <row r="4208" s="71" customFormat="1" ht="10.199999999999999"/>
    <row r="4209" s="71" customFormat="1" ht="10.199999999999999"/>
    <row r="4210" s="71" customFormat="1" ht="10.199999999999999"/>
    <row r="4211" s="71" customFormat="1" ht="10.199999999999999"/>
    <row r="4212" s="71" customFormat="1" ht="10.199999999999999"/>
    <row r="4213" s="71" customFormat="1" ht="10.199999999999999"/>
    <row r="4214" s="71" customFormat="1" ht="10.199999999999999"/>
    <row r="4215" s="71" customFormat="1" ht="10.199999999999999"/>
    <row r="4216" s="71" customFormat="1" ht="10.199999999999999"/>
    <row r="4217" s="71" customFormat="1" ht="10.199999999999999"/>
    <row r="4218" s="71" customFormat="1" ht="10.199999999999999"/>
    <row r="4219" s="71" customFormat="1" ht="10.199999999999999"/>
    <row r="4220" s="71" customFormat="1" ht="10.199999999999999"/>
    <row r="4221" s="71" customFormat="1" ht="10.199999999999999"/>
    <row r="4222" s="71" customFormat="1" ht="10.199999999999999"/>
    <row r="4223" s="71" customFormat="1" ht="10.199999999999999"/>
    <row r="4224" s="71" customFormat="1" ht="10.199999999999999"/>
    <row r="4225" s="71" customFormat="1" ht="10.199999999999999"/>
    <row r="4226" s="71" customFormat="1" ht="10.199999999999999"/>
    <row r="4227" s="71" customFormat="1" ht="10.199999999999999"/>
    <row r="4228" s="71" customFormat="1" ht="10.199999999999999"/>
    <row r="4229" s="71" customFormat="1" ht="10.199999999999999"/>
    <row r="4230" s="71" customFormat="1" ht="10.199999999999999"/>
    <row r="4231" s="71" customFormat="1" ht="10.199999999999999"/>
    <row r="4232" s="71" customFormat="1" ht="10.199999999999999"/>
    <row r="4233" s="71" customFormat="1" ht="10.199999999999999"/>
    <row r="4234" s="71" customFormat="1" ht="10.199999999999999"/>
    <row r="4235" s="71" customFormat="1" ht="10.199999999999999"/>
    <row r="4236" s="71" customFormat="1" ht="10.199999999999999"/>
    <row r="4237" s="71" customFormat="1" ht="10.199999999999999"/>
    <row r="4238" s="71" customFormat="1" ht="10.199999999999999"/>
    <row r="4239" s="71" customFormat="1" ht="10.199999999999999"/>
    <row r="4240" s="71" customFormat="1" ht="10.199999999999999"/>
    <row r="4241" s="71" customFormat="1" ht="10.199999999999999"/>
    <row r="4242" s="71" customFormat="1" ht="10.199999999999999"/>
    <row r="4243" s="71" customFormat="1" ht="10.199999999999999"/>
    <row r="4244" s="71" customFormat="1" ht="10.199999999999999"/>
    <row r="4245" s="71" customFormat="1" ht="10.199999999999999"/>
    <row r="4246" s="71" customFormat="1" ht="10.199999999999999"/>
    <row r="4247" s="71" customFormat="1" ht="10.199999999999999"/>
    <row r="4248" s="71" customFormat="1" ht="10.199999999999999"/>
    <row r="4249" s="71" customFormat="1" ht="10.199999999999999"/>
    <row r="4250" s="71" customFormat="1" ht="10.199999999999999"/>
    <row r="4251" s="71" customFormat="1" ht="10.199999999999999"/>
    <row r="4252" s="71" customFormat="1" ht="10.199999999999999"/>
    <row r="4253" s="71" customFormat="1" ht="10.199999999999999"/>
    <row r="4254" s="71" customFormat="1" ht="10.199999999999999"/>
    <row r="4255" s="71" customFormat="1" ht="10.199999999999999"/>
    <row r="4256" s="71" customFormat="1" ht="10.199999999999999"/>
    <row r="4257" s="71" customFormat="1" ht="10.199999999999999"/>
    <row r="4258" s="71" customFormat="1" ht="10.199999999999999"/>
    <row r="4259" s="71" customFormat="1" ht="10.199999999999999"/>
    <row r="4260" s="71" customFormat="1" ht="10.199999999999999"/>
    <row r="4261" s="71" customFormat="1" ht="10.199999999999999"/>
    <row r="4262" s="71" customFormat="1" ht="10.199999999999999"/>
    <row r="4263" s="71" customFormat="1" ht="10.199999999999999"/>
    <row r="4264" s="71" customFormat="1" ht="10.199999999999999"/>
    <row r="4265" s="71" customFormat="1" ht="10.199999999999999"/>
    <row r="4266" s="71" customFormat="1" ht="10.199999999999999"/>
    <row r="4267" s="71" customFormat="1" ht="10.199999999999999"/>
    <row r="4268" s="71" customFormat="1" ht="10.199999999999999"/>
    <row r="4269" s="71" customFormat="1" ht="10.199999999999999"/>
    <row r="4270" s="71" customFormat="1" ht="10.199999999999999"/>
    <row r="4271" s="71" customFormat="1" ht="10.199999999999999"/>
    <row r="4272" s="71" customFormat="1" ht="10.199999999999999"/>
    <row r="4273" s="71" customFormat="1" ht="10.199999999999999"/>
    <row r="4274" s="71" customFormat="1" ht="10.199999999999999"/>
    <row r="4275" s="71" customFormat="1" ht="10.199999999999999"/>
    <row r="4276" s="71" customFormat="1" ht="10.199999999999999"/>
    <row r="4277" s="71" customFormat="1" ht="10.199999999999999"/>
    <row r="4278" s="71" customFormat="1" ht="10.199999999999999"/>
    <row r="4279" s="71" customFormat="1" ht="10.199999999999999"/>
    <row r="4280" s="71" customFormat="1" ht="10.199999999999999"/>
    <row r="4281" s="71" customFormat="1" ht="10.199999999999999"/>
    <row r="4282" s="71" customFormat="1" ht="10.199999999999999"/>
    <row r="4283" s="71" customFormat="1" ht="10.199999999999999"/>
    <row r="4284" s="71" customFormat="1" ht="10.199999999999999"/>
    <row r="4285" s="71" customFormat="1" ht="10.199999999999999"/>
    <row r="4286" s="71" customFormat="1" ht="10.199999999999999"/>
    <row r="4287" s="71" customFormat="1" ht="10.199999999999999"/>
    <row r="4288" s="71" customFormat="1" ht="10.199999999999999"/>
    <row r="4289" s="71" customFormat="1" ht="10.199999999999999"/>
    <row r="4290" s="71" customFormat="1" ht="10.199999999999999"/>
    <row r="4291" s="71" customFormat="1" ht="10.199999999999999"/>
    <row r="4292" s="71" customFormat="1" ht="10.199999999999999"/>
    <row r="4293" s="71" customFormat="1" ht="10.199999999999999"/>
    <row r="4294" s="71" customFormat="1" ht="10.199999999999999"/>
    <row r="4295" s="71" customFormat="1" ht="10.199999999999999"/>
    <row r="4296" s="71" customFormat="1" ht="10.199999999999999"/>
    <row r="4297" s="71" customFormat="1" ht="10.199999999999999"/>
    <row r="4298" s="71" customFormat="1" ht="10.199999999999999"/>
    <row r="4299" s="71" customFormat="1" ht="10.199999999999999"/>
    <row r="4300" s="71" customFormat="1" ht="10.199999999999999"/>
    <row r="4301" s="71" customFormat="1" ht="10.199999999999999"/>
    <row r="4302" s="71" customFormat="1" ht="10.199999999999999"/>
    <row r="4303" s="71" customFormat="1" ht="10.199999999999999"/>
    <row r="4304" s="71" customFormat="1" ht="10.199999999999999"/>
    <row r="4305" s="71" customFormat="1" ht="10.199999999999999"/>
    <row r="4306" s="71" customFormat="1" ht="10.199999999999999"/>
    <row r="4307" s="71" customFormat="1" ht="10.199999999999999"/>
    <row r="4308" s="71" customFormat="1" ht="10.199999999999999"/>
    <row r="4309" s="71" customFormat="1" ht="10.199999999999999"/>
    <row r="4310" s="71" customFormat="1" ht="10.199999999999999"/>
    <row r="4311" s="71" customFormat="1" ht="10.199999999999999"/>
    <row r="4312" s="71" customFormat="1" ht="10.199999999999999"/>
    <row r="4313" s="71" customFormat="1" ht="10.199999999999999"/>
    <row r="4314" s="71" customFormat="1" ht="10.199999999999999"/>
    <row r="4315" s="71" customFormat="1" ht="10.199999999999999"/>
    <row r="4316" s="71" customFormat="1" ht="10.199999999999999"/>
    <row r="4317" s="71" customFormat="1" ht="10.199999999999999"/>
    <row r="4318" s="71" customFormat="1" ht="10.199999999999999"/>
    <row r="4319" s="71" customFormat="1" ht="10.199999999999999"/>
    <row r="4320" s="71" customFormat="1" ht="10.199999999999999"/>
    <row r="4321" s="71" customFormat="1" ht="10.199999999999999"/>
    <row r="4322" s="71" customFormat="1" ht="10.199999999999999"/>
    <row r="4323" s="71" customFormat="1" ht="10.199999999999999"/>
    <row r="4324" s="71" customFormat="1" ht="10.199999999999999"/>
    <row r="4325" s="71" customFormat="1" ht="10.199999999999999"/>
    <row r="4326" s="71" customFormat="1" ht="10.199999999999999"/>
    <row r="4327" s="71" customFormat="1" ht="10.199999999999999"/>
    <row r="4328" s="71" customFormat="1" ht="10.199999999999999"/>
    <row r="4329" s="71" customFormat="1" ht="10.199999999999999"/>
    <row r="4330" s="71" customFormat="1" ht="10.199999999999999"/>
    <row r="4331" s="71" customFormat="1" ht="10.199999999999999"/>
    <row r="4332" s="71" customFormat="1" ht="10.199999999999999"/>
    <row r="4333" s="71" customFormat="1" ht="10.199999999999999"/>
    <row r="4334" s="71" customFormat="1" ht="10.199999999999999"/>
    <row r="4335" s="71" customFormat="1" ht="10.199999999999999"/>
    <row r="4336" s="71" customFormat="1" ht="10.199999999999999"/>
    <row r="4337" s="71" customFormat="1" ht="10.199999999999999"/>
    <row r="4338" s="71" customFormat="1" ht="10.199999999999999"/>
    <row r="4339" s="71" customFormat="1" ht="10.199999999999999"/>
    <row r="4340" s="71" customFormat="1" ht="10.199999999999999"/>
    <row r="4341" s="71" customFormat="1" ht="10.199999999999999"/>
    <row r="4342" s="71" customFormat="1" ht="10.199999999999999"/>
    <row r="4343" s="71" customFormat="1" ht="10.199999999999999"/>
    <row r="4344" s="71" customFormat="1" ht="10.199999999999999"/>
    <row r="4345" s="71" customFormat="1" ht="10.199999999999999"/>
    <row r="4346" s="71" customFormat="1" ht="10.199999999999999"/>
    <row r="4347" s="71" customFormat="1" ht="10.199999999999999"/>
    <row r="4348" s="71" customFormat="1" ht="10.199999999999999"/>
    <row r="4349" s="71" customFormat="1" ht="10.199999999999999"/>
    <row r="4350" s="71" customFormat="1" ht="10.199999999999999"/>
    <row r="4351" s="71" customFormat="1" ht="10.199999999999999"/>
    <row r="4352" s="71" customFormat="1" ht="10.199999999999999"/>
    <row r="4353" s="71" customFormat="1" ht="10.199999999999999"/>
    <row r="4354" s="71" customFormat="1" ht="10.199999999999999"/>
    <row r="4355" s="71" customFormat="1" ht="10.199999999999999"/>
    <row r="4356" s="71" customFormat="1" ht="10.199999999999999"/>
    <row r="4357" s="71" customFormat="1" ht="10.199999999999999"/>
    <row r="4358" s="71" customFormat="1" ht="10.199999999999999"/>
    <row r="4359" s="71" customFormat="1" ht="10.199999999999999"/>
    <row r="4360" s="71" customFormat="1" ht="10.199999999999999"/>
    <row r="4361" s="71" customFormat="1" ht="10.199999999999999"/>
    <row r="4362" s="71" customFormat="1" ht="10.199999999999999"/>
    <row r="4363" s="71" customFormat="1" ht="10.199999999999999"/>
    <row r="4364" s="71" customFormat="1" ht="10.199999999999999"/>
    <row r="4365" s="71" customFormat="1" ht="10.199999999999999"/>
    <row r="4366" s="71" customFormat="1" ht="10.199999999999999"/>
    <row r="4367" s="71" customFormat="1" ht="10.199999999999999"/>
    <row r="4368" s="71" customFormat="1" ht="10.199999999999999"/>
    <row r="4369" s="71" customFormat="1" ht="10.199999999999999"/>
    <row r="4370" s="71" customFormat="1" ht="10.199999999999999"/>
    <row r="4371" s="71" customFormat="1" ht="10.199999999999999"/>
    <row r="4372" s="71" customFormat="1" ht="10.199999999999999"/>
    <row r="4373" s="71" customFormat="1" ht="10.199999999999999"/>
    <row r="4374" s="71" customFormat="1" ht="10.199999999999999"/>
    <row r="4375" s="71" customFormat="1" ht="10.199999999999999"/>
    <row r="4376" s="71" customFormat="1" ht="10.199999999999999"/>
    <row r="4377" s="71" customFormat="1" ht="10.199999999999999"/>
    <row r="4378" s="71" customFormat="1" ht="10.199999999999999"/>
    <row r="4379" s="71" customFormat="1" ht="10.199999999999999"/>
    <row r="4380" s="71" customFormat="1" ht="10.199999999999999"/>
    <row r="4381" s="71" customFormat="1" ht="10.199999999999999"/>
    <row r="4382" s="71" customFormat="1" ht="10.199999999999999"/>
    <row r="4383" s="71" customFormat="1" ht="10.199999999999999"/>
    <row r="4384" s="71" customFormat="1" ht="10.199999999999999"/>
    <row r="4385" s="71" customFormat="1" ht="10.199999999999999"/>
    <row r="4386" s="71" customFormat="1" ht="10.199999999999999"/>
    <row r="4387" s="71" customFormat="1" ht="10.199999999999999"/>
    <row r="4388" s="71" customFormat="1" ht="10.199999999999999"/>
    <row r="4389" s="71" customFormat="1" ht="10.199999999999999"/>
    <row r="4390" s="71" customFormat="1" ht="10.199999999999999"/>
    <row r="4391" s="71" customFormat="1" ht="10.199999999999999"/>
    <row r="4392" s="71" customFormat="1" ht="10.199999999999999"/>
    <row r="4393" s="71" customFormat="1" ht="10.199999999999999"/>
    <row r="4394" s="71" customFormat="1" ht="10.199999999999999"/>
    <row r="4395" s="71" customFormat="1" ht="10.199999999999999"/>
    <row r="4396" s="71" customFormat="1" ht="10.199999999999999"/>
    <row r="4397" s="71" customFormat="1" ht="10.199999999999999"/>
    <row r="4398" s="71" customFormat="1" ht="10.199999999999999"/>
    <row r="4399" s="71" customFormat="1" ht="10.199999999999999"/>
    <row r="4400" s="71" customFormat="1" ht="10.199999999999999"/>
    <row r="4401" s="71" customFormat="1" ht="10.199999999999999"/>
    <row r="4402" s="71" customFormat="1" ht="10.199999999999999"/>
    <row r="4403" s="71" customFormat="1" ht="10.199999999999999"/>
    <row r="4404" s="71" customFormat="1" ht="10.199999999999999"/>
    <row r="4405" s="71" customFormat="1" ht="10.199999999999999"/>
    <row r="4406" s="71" customFormat="1" ht="10.199999999999999"/>
    <row r="4407" s="71" customFormat="1" ht="10.199999999999999"/>
    <row r="4408" s="71" customFormat="1" ht="10.199999999999999"/>
    <row r="4409" s="71" customFormat="1" ht="10.199999999999999"/>
    <row r="4410" s="71" customFormat="1" ht="10.199999999999999"/>
    <row r="4411" s="71" customFormat="1" ht="10.199999999999999"/>
    <row r="4412" s="71" customFormat="1" ht="10.199999999999999"/>
    <row r="4413" s="71" customFormat="1" ht="10.199999999999999"/>
    <row r="4414" s="71" customFormat="1" ht="10.199999999999999"/>
    <row r="4415" s="71" customFormat="1" ht="10.199999999999999"/>
    <row r="4416" s="71" customFormat="1" ht="10.199999999999999"/>
    <row r="4417" s="71" customFormat="1" ht="10.199999999999999"/>
    <row r="4418" s="71" customFormat="1" ht="10.199999999999999"/>
    <row r="4419" s="71" customFormat="1" ht="10.199999999999999"/>
    <row r="4420" s="71" customFormat="1" ht="10.199999999999999"/>
    <row r="4421" s="71" customFormat="1" ht="10.199999999999999"/>
    <row r="4422" s="71" customFormat="1" ht="10.199999999999999"/>
    <row r="4423" s="71" customFormat="1" ht="10.199999999999999"/>
    <row r="4424" s="71" customFormat="1" ht="10.199999999999999"/>
    <row r="4425" s="71" customFormat="1" ht="10.199999999999999"/>
    <row r="4426" s="71" customFormat="1" ht="10.199999999999999"/>
    <row r="4427" s="71" customFormat="1" ht="10.199999999999999"/>
    <row r="4428" s="71" customFormat="1" ht="10.199999999999999"/>
    <row r="4429" s="71" customFormat="1" ht="10.199999999999999"/>
    <row r="4430" s="71" customFormat="1" ht="10.199999999999999"/>
    <row r="4431" s="71" customFormat="1" ht="10.199999999999999"/>
    <row r="4432" s="71" customFormat="1" ht="10.199999999999999"/>
    <row r="4433" s="71" customFormat="1" ht="10.199999999999999"/>
    <row r="4434" s="71" customFormat="1" ht="10.199999999999999"/>
    <row r="4435" s="71" customFormat="1" ht="10.199999999999999"/>
    <row r="4436" s="71" customFormat="1" ht="10.199999999999999"/>
    <row r="4437" s="71" customFormat="1" ht="10.199999999999999"/>
    <row r="4438" s="71" customFormat="1" ht="10.199999999999999"/>
    <row r="4439" s="71" customFormat="1" ht="10.199999999999999"/>
    <row r="4440" s="71" customFormat="1" ht="10.199999999999999"/>
    <row r="4441" s="71" customFormat="1" ht="10.199999999999999"/>
    <row r="4442" s="71" customFormat="1" ht="10.199999999999999"/>
    <row r="4443" s="71" customFormat="1" ht="10.199999999999999"/>
    <row r="4444" s="71" customFormat="1" ht="10.199999999999999"/>
    <row r="4445" s="71" customFormat="1" ht="10.199999999999999"/>
    <row r="4446" s="71" customFormat="1" ht="10.199999999999999"/>
    <row r="4447" s="71" customFormat="1" ht="10.199999999999999"/>
    <row r="4448" s="71" customFormat="1" ht="10.199999999999999"/>
    <row r="4449" s="71" customFormat="1" ht="10.199999999999999"/>
    <row r="4450" s="71" customFormat="1" ht="10.199999999999999"/>
    <row r="4451" s="71" customFormat="1" ht="10.199999999999999"/>
    <row r="4452" s="71" customFormat="1" ht="10.199999999999999"/>
    <row r="4453" s="71" customFormat="1" ht="10.199999999999999"/>
    <row r="4454" s="71" customFormat="1" ht="10.199999999999999"/>
    <row r="4455" s="71" customFormat="1" ht="10.199999999999999"/>
    <row r="4456" s="71" customFormat="1" ht="10.199999999999999"/>
    <row r="4457" s="71" customFormat="1" ht="10.199999999999999"/>
    <row r="4458" s="71" customFormat="1" ht="10.199999999999999"/>
    <row r="4459" s="71" customFormat="1" ht="10.199999999999999"/>
    <row r="4460" s="71" customFormat="1" ht="10.199999999999999"/>
    <row r="4461" s="71" customFormat="1" ht="10.199999999999999"/>
    <row r="4462" s="71" customFormat="1" ht="10.199999999999999"/>
    <row r="4463" s="71" customFormat="1" ht="10.199999999999999"/>
    <row r="4464" s="71" customFormat="1" ht="10.199999999999999"/>
    <row r="4465" s="71" customFormat="1" ht="10.199999999999999"/>
    <row r="4466" s="71" customFormat="1" ht="10.199999999999999"/>
    <row r="4467" s="71" customFormat="1" ht="10.199999999999999"/>
    <row r="4468" s="71" customFormat="1" ht="10.199999999999999"/>
    <row r="4469" s="71" customFormat="1" ht="10.199999999999999"/>
    <row r="4470" s="71" customFormat="1" ht="10.199999999999999"/>
    <row r="4471" s="71" customFormat="1" ht="10.199999999999999"/>
    <row r="4472" s="71" customFormat="1" ht="10.199999999999999"/>
    <row r="4473" s="71" customFormat="1" ht="10.199999999999999"/>
    <row r="4474" s="71" customFormat="1" ht="10.199999999999999"/>
    <row r="4475" s="71" customFormat="1" ht="10.199999999999999"/>
    <row r="4476" s="71" customFormat="1" ht="10.199999999999999"/>
    <row r="4477" s="71" customFormat="1" ht="10.199999999999999"/>
    <row r="4478" s="71" customFormat="1" ht="10.199999999999999"/>
    <row r="4479" s="71" customFormat="1" ht="10.199999999999999"/>
    <row r="4480" s="71" customFormat="1" ht="10.199999999999999"/>
    <row r="4481" s="71" customFormat="1" ht="10.199999999999999"/>
    <row r="4482" s="71" customFormat="1" ht="10.199999999999999"/>
    <row r="4483" s="71" customFormat="1" ht="10.199999999999999"/>
    <row r="4484" s="71" customFormat="1" ht="10.199999999999999"/>
    <row r="4485" s="71" customFormat="1" ht="10.199999999999999"/>
    <row r="4486" s="71" customFormat="1" ht="10.199999999999999"/>
    <row r="4487" s="71" customFormat="1" ht="10.199999999999999"/>
    <row r="4488" s="71" customFormat="1" ht="10.199999999999999"/>
    <row r="4489" s="71" customFormat="1" ht="10.199999999999999"/>
    <row r="4490" s="71" customFormat="1" ht="10.199999999999999"/>
    <row r="4491" s="71" customFormat="1" ht="10.199999999999999"/>
    <row r="4492" s="71" customFormat="1" ht="10.199999999999999"/>
    <row r="4493" s="71" customFormat="1" ht="10.199999999999999"/>
    <row r="4494" s="71" customFormat="1" ht="10.199999999999999"/>
    <row r="4495" s="71" customFormat="1" ht="10.199999999999999"/>
    <row r="4496" s="71" customFormat="1" ht="10.199999999999999"/>
    <row r="4497" s="71" customFormat="1" ht="10.199999999999999"/>
    <row r="4498" s="71" customFormat="1" ht="10.199999999999999"/>
    <row r="4499" s="71" customFormat="1" ht="10.199999999999999"/>
    <row r="4500" s="71" customFormat="1" ht="10.199999999999999"/>
    <row r="4501" s="71" customFormat="1" ht="10.199999999999999"/>
    <row r="4502" s="71" customFormat="1" ht="10.199999999999999"/>
    <row r="4503" s="71" customFormat="1" ht="10.199999999999999"/>
    <row r="4504" s="71" customFormat="1" ht="10.199999999999999"/>
    <row r="4505" s="71" customFormat="1" ht="10.199999999999999"/>
    <row r="4506" s="71" customFormat="1" ht="10.199999999999999"/>
    <row r="4507" s="71" customFormat="1" ht="10.199999999999999"/>
    <row r="4508" s="71" customFormat="1" ht="10.199999999999999"/>
    <row r="4509" s="71" customFormat="1" ht="10.199999999999999"/>
    <row r="4510" s="71" customFormat="1" ht="10.199999999999999"/>
    <row r="4511" s="71" customFormat="1" ht="10.199999999999999"/>
    <row r="4512" s="71" customFormat="1" ht="10.199999999999999"/>
    <row r="4513" s="71" customFormat="1" ht="10.199999999999999"/>
    <row r="4514" s="71" customFormat="1" ht="10.199999999999999"/>
    <row r="4515" s="71" customFormat="1" ht="10.199999999999999"/>
    <row r="4516" s="71" customFormat="1" ht="10.199999999999999"/>
    <row r="4517" s="71" customFormat="1" ht="10.199999999999999"/>
    <row r="4518" s="71" customFormat="1" ht="10.199999999999999"/>
    <row r="4519" s="71" customFormat="1" ht="10.199999999999999"/>
    <row r="4520" s="71" customFormat="1" ht="10.199999999999999"/>
    <row r="4521" s="71" customFormat="1" ht="10.199999999999999"/>
    <row r="4522" s="71" customFormat="1" ht="10.199999999999999"/>
    <row r="4523" s="71" customFormat="1" ht="10.199999999999999"/>
    <row r="4524" s="71" customFormat="1" ht="10.199999999999999"/>
    <row r="4525" s="71" customFormat="1" ht="10.199999999999999"/>
    <row r="4526" s="71" customFormat="1" ht="10.199999999999999"/>
    <row r="4527" s="71" customFormat="1" ht="10.199999999999999"/>
    <row r="4528" s="71" customFormat="1" ht="10.199999999999999"/>
    <row r="4529" s="71" customFormat="1" ht="10.199999999999999"/>
    <row r="4530" s="71" customFormat="1" ht="10.199999999999999"/>
    <row r="4531" s="71" customFormat="1" ht="10.199999999999999"/>
    <row r="4532" s="71" customFormat="1" ht="10.199999999999999"/>
    <row r="4533" s="71" customFormat="1" ht="10.199999999999999"/>
    <row r="4534" s="71" customFormat="1" ht="10.199999999999999"/>
    <row r="4535" s="71" customFormat="1" ht="10.199999999999999"/>
    <row r="4536" s="71" customFormat="1" ht="10.199999999999999"/>
    <row r="4537" s="71" customFormat="1" ht="10.199999999999999"/>
    <row r="4538" s="71" customFormat="1" ht="10.199999999999999"/>
    <row r="4539" s="71" customFormat="1" ht="10.199999999999999"/>
    <row r="4540" s="71" customFormat="1" ht="10.199999999999999"/>
    <row r="4541" s="71" customFormat="1" ht="10.199999999999999"/>
    <row r="4542" s="71" customFormat="1" ht="10.199999999999999"/>
    <row r="4543" s="71" customFormat="1" ht="10.199999999999999"/>
    <row r="4544" s="71" customFormat="1" ht="10.199999999999999"/>
    <row r="4545" s="71" customFormat="1" ht="10.199999999999999"/>
    <row r="4546" s="71" customFormat="1" ht="10.199999999999999"/>
    <row r="4547" s="71" customFormat="1" ht="10.199999999999999"/>
    <row r="4548" s="71" customFormat="1" ht="10.199999999999999"/>
    <row r="4549" s="71" customFormat="1" ht="10.199999999999999"/>
    <row r="4550" s="71" customFormat="1" ht="10.199999999999999"/>
    <row r="4551" s="71" customFormat="1" ht="10.199999999999999"/>
    <row r="4552" s="71" customFormat="1" ht="10.199999999999999"/>
    <row r="4553" s="71" customFormat="1" ht="10.199999999999999"/>
    <row r="4554" s="71" customFormat="1" ht="10.199999999999999"/>
    <row r="4555" s="71" customFormat="1" ht="10.199999999999999"/>
    <row r="4556" s="71" customFormat="1" ht="10.199999999999999"/>
    <row r="4557" s="71" customFormat="1" ht="10.199999999999999"/>
    <row r="4558" s="71" customFormat="1" ht="10.199999999999999"/>
    <row r="4559" s="71" customFormat="1" ht="10.199999999999999"/>
    <row r="4560" s="71" customFormat="1" ht="10.199999999999999"/>
    <row r="4561" s="71" customFormat="1" ht="10.199999999999999"/>
    <row r="4562" s="71" customFormat="1" ht="10.199999999999999"/>
    <row r="4563" s="71" customFormat="1" ht="10.199999999999999"/>
    <row r="4564" s="71" customFormat="1" ht="10.199999999999999"/>
    <row r="4565" s="71" customFormat="1" ht="10.199999999999999"/>
    <row r="4566" s="71" customFormat="1" ht="10.199999999999999"/>
    <row r="4567" s="71" customFormat="1" ht="10.199999999999999"/>
    <row r="4568" s="71" customFormat="1" ht="10.199999999999999"/>
    <row r="4569" s="71" customFormat="1" ht="10.199999999999999"/>
    <row r="4570" s="71" customFormat="1" ht="10.199999999999999"/>
    <row r="4571" s="71" customFormat="1" ht="10.199999999999999"/>
    <row r="4572" s="71" customFormat="1" ht="10.199999999999999"/>
    <row r="4573" s="71" customFormat="1" ht="10.199999999999999"/>
    <row r="4574" s="71" customFormat="1" ht="10.199999999999999"/>
    <row r="4575" s="71" customFormat="1" ht="10.199999999999999"/>
    <row r="4576" s="71" customFormat="1" ht="10.199999999999999"/>
    <row r="4577" s="71" customFormat="1" ht="10.199999999999999"/>
    <row r="4578" s="71" customFormat="1" ht="10.199999999999999"/>
    <row r="4579" s="71" customFormat="1" ht="10.199999999999999"/>
    <row r="4580" s="71" customFormat="1" ht="10.199999999999999"/>
    <row r="4581" s="71" customFormat="1" ht="10.199999999999999"/>
    <row r="4582" s="71" customFormat="1" ht="10.199999999999999"/>
    <row r="4583" s="71" customFormat="1" ht="10.199999999999999"/>
    <row r="4584" s="71" customFormat="1" ht="10.199999999999999"/>
    <row r="4585" s="71" customFormat="1" ht="10.199999999999999"/>
    <row r="4586" s="71" customFormat="1" ht="10.199999999999999"/>
    <row r="4587" s="71" customFormat="1" ht="10.199999999999999"/>
    <row r="4588" s="71" customFormat="1" ht="10.199999999999999"/>
    <row r="4589" s="71" customFormat="1" ht="10.199999999999999"/>
    <row r="4590" s="71" customFormat="1" ht="10.199999999999999"/>
    <row r="4591" s="71" customFormat="1" ht="10.199999999999999"/>
    <row r="4592" s="71" customFormat="1" ht="10.199999999999999"/>
    <row r="4593" s="71" customFormat="1" ht="10.199999999999999"/>
    <row r="4594" s="71" customFormat="1" ht="10.199999999999999"/>
    <row r="4595" s="71" customFormat="1" ht="10.199999999999999"/>
    <row r="4596" s="71" customFormat="1" ht="10.199999999999999"/>
    <row r="4597" s="71" customFormat="1" ht="10.199999999999999"/>
    <row r="4598" s="71" customFormat="1" ht="10.199999999999999"/>
    <row r="4599" s="71" customFormat="1" ht="10.199999999999999"/>
    <row r="4600" s="71" customFormat="1" ht="10.199999999999999"/>
    <row r="4601" s="71" customFormat="1" ht="10.199999999999999"/>
    <row r="4602" s="71" customFormat="1" ht="10.199999999999999"/>
    <row r="4603" s="71" customFormat="1" ht="10.199999999999999"/>
    <row r="4604" s="71" customFormat="1" ht="10.199999999999999"/>
    <row r="4605" s="71" customFormat="1" ht="10.199999999999999"/>
    <row r="4606" s="71" customFormat="1" ht="10.199999999999999"/>
    <row r="4607" s="71" customFormat="1" ht="10.199999999999999"/>
    <row r="4608" s="71" customFormat="1" ht="10.199999999999999"/>
    <row r="4609" s="71" customFormat="1" ht="10.199999999999999"/>
    <row r="4610" s="71" customFormat="1" ht="10.199999999999999"/>
    <row r="4611" s="71" customFormat="1" ht="10.199999999999999"/>
    <row r="4612" s="71" customFormat="1" ht="10.199999999999999"/>
    <row r="4613" s="71" customFormat="1" ht="10.199999999999999"/>
    <row r="4614" s="71" customFormat="1" ht="10.199999999999999"/>
    <row r="4615" s="71" customFormat="1" ht="10.199999999999999"/>
    <row r="4616" s="71" customFormat="1" ht="10.199999999999999"/>
    <row r="4617" s="71" customFormat="1" ht="10.199999999999999"/>
    <row r="4618" s="71" customFormat="1" ht="10.199999999999999"/>
    <row r="4619" s="71" customFormat="1" ht="10.199999999999999"/>
    <row r="4620" s="71" customFormat="1" ht="10.199999999999999"/>
    <row r="4621" s="71" customFormat="1" ht="10.199999999999999"/>
    <row r="4622" s="71" customFormat="1" ht="10.199999999999999"/>
    <row r="4623" s="71" customFormat="1" ht="10.199999999999999"/>
    <row r="4624" s="71" customFormat="1" ht="10.199999999999999"/>
    <row r="4625" s="71" customFormat="1" ht="10.199999999999999"/>
    <row r="4626" s="71" customFormat="1" ht="10.199999999999999"/>
    <row r="4627" s="71" customFormat="1" ht="10.199999999999999"/>
    <row r="4628" s="71" customFormat="1" ht="10.199999999999999"/>
    <row r="4629" s="71" customFormat="1" ht="10.199999999999999"/>
    <row r="4630" s="71" customFormat="1" ht="10.199999999999999"/>
    <row r="4631" s="71" customFormat="1" ht="10.199999999999999"/>
    <row r="4632" s="71" customFormat="1" ht="10.199999999999999"/>
    <row r="4633" s="71" customFormat="1" ht="10.199999999999999"/>
    <row r="4634" s="71" customFormat="1" ht="10.199999999999999"/>
    <row r="4635" s="71" customFormat="1" ht="10.199999999999999"/>
    <row r="4636" s="71" customFormat="1" ht="10.199999999999999"/>
    <row r="4637" s="71" customFormat="1" ht="10.199999999999999"/>
    <row r="4638" s="71" customFormat="1" ht="10.199999999999999"/>
    <row r="4639" s="71" customFormat="1" ht="10.199999999999999"/>
    <row r="4640" s="71" customFormat="1" ht="10.199999999999999"/>
    <row r="4641" s="71" customFormat="1" ht="10.199999999999999"/>
    <row r="4642" s="71" customFormat="1" ht="10.199999999999999"/>
    <row r="4643" s="71" customFormat="1" ht="10.199999999999999"/>
    <row r="4644" s="71" customFormat="1" ht="10.199999999999999"/>
    <row r="4645" s="71" customFormat="1" ht="10.199999999999999"/>
    <row r="4646" s="71" customFormat="1" ht="10.199999999999999"/>
    <row r="4647" s="71" customFormat="1" ht="10.199999999999999"/>
    <row r="4648" s="71" customFormat="1" ht="10.199999999999999"/>
    <row r="4649" s="71" customFormat="1" ht="10.199999999999999"/>
    <row r="4650" s="71" customFormat="1" ht="10.199999999999999"/>
    <row r="4651" s="71" customFormat="1" ht="10.199999999999999"/>
    <row r="4652" s="71" customFormat="1" ht="10.199999999999999"/>
    <row r="4653" s="71" customFormat="1" ht="10.199999999999999"/>
    <row r="4654" s="71" customFormat="1" ht="10.199999999999999"/>
    <row r="4655" s="71" customFormat="1" ht="10.199999999999999"/>
    <row r="4656" s="71" customFormat="1" ht="10.199999999999999"/>
    <row r="4657" s="71" customFormat="1" ht="10.199999999999999"/>
    <row r="4658" s="71" customFormat="1" ht="10.199999999999999"/>
    <row r="4659" s="71" customFormat="1" ht="10.199999999999999"/>
    <row r="4660" s="71" customFormat="1" ht="10.199999999999999"/>
    <row r="4661" s="71" customFormat="1" ht="10.199999999999999"/>
    <row r="4662" s="71" customFormat="1" ht="10.199999999999999"/>
    <row r="4663" s="71" customFormat="1" ht="10.199999999999999"/>
    <row r="4664" s="71" customFormat="1" ht="10.199999999999999"/>
    <row r="4665" s="71" customFormat="1" ht="10.199999999999999"/>
    <row r="4666" s="71" customFormat="1" ht="10.199999999999999"/>
    <row r="4667" s="71" customFormat="1" ht="10.199999999999999"/>
    <row r="4668" s="71" customFormat="1" ht="10.199999999999999"/>
    <row r="4669" s="71" customFormat="1" ht="10.199999999999999"/>
    <row r="4670" s="71" customFormat="1" ht="10.199999999999999"/>
    <row r="4671" s="71" customFormat="1" ht="10.199999999999999"/>
    <row r="4672" s="71" customFormat="1" ht="10.199999999999999"/>
    <row r="4673" s="71" customFormat="1" ht="10.199999999999999"/>
    <row r="4674" s="71" customFormat="1" ht="10.199999999999999"/>
    <row r="4675" s="71" customFormat="1" ht="10.199999999999999"/>
    <row r="4676" s="71" customFormat="1" ht="10.199999999999999"/>
    <row r="4677" s="71" customFormat="1" ht="10.199999999999999"/>
    <row r="4678" s="71" customFormat="1" ht="10.199999999999999"/>
    <row r="4679" s="71" customFormat="1" ht="10.199999999999999"/>
    <row r="4680" s="71" customFormat="1" ht="10.199999999999999"/>
    <row r="4681" s="71" customFormat="1" ht="10.199999999999999"/>
    <row r="4682" s="71" customFormat="1" ht="10.199999999999999"/>
    <row r="4683" s="71" customFormat="1" ht="10.199999999999999"/>
    <row r="4684" s="71" customFormat="1" ht="10.199999999999999"/>
    <row r="4685" s="71" customFormat="1" ht="10.199999999999999"/>
    <row r="4686" s="71" customFormat="1" ht="10.199999999999999"/>
    <row r="4687" s="71" customFormat="1" ht="10.199999999999999"/>
    <row r="4688" s="71" customFormat="1" ht="10.199999999999999"/>
    <row r="4689" s="71" customFormat="1" ht="10.199999999999999"/>
    <row r="4690" s="71" customFormat="1" ht="10.199999999999999"/>
    <row r="4691" s="71" customFormat="1" ht="10.199999999999999"/>
    <row r="4692" s="71" customFormat="1" ht="10.199999999999999"/>
    <row r="4693" s="71" customFormat="1" ht="10.199999999999999"/>
    <row r="4694" s="71" customFormat="1" ht="10.199999999999999"/>
    <row r="4695" s="71" customFormat="1" ht="10.199999999999999"/>
    <row r="4696" s="71" customFormat="1" ht="10.199999999999999"/>
    <row r="4697" s="71" customFormat="1" ht="10.199999999999999"/>
    <row r="4698" s="71" customFormat="1" ht="10.199999999999999"/>
    <row r="4699" s="71" customFormat="1" ht="10.199999999999999"/>
    <row r="4700" s="71" customFormat="1" ht="10.199999999999999"/>
    <row r="4701" s="71" customFormat="1" ht="10.199999999999999"/>
    <row r="4702" s="71" customFormat="1" ht="10.199999999999999"/>
    <row r="4703" s="71" customFormat="1" ht="10.199999999999999"/>
    <row r="4704" s="71" customFormat="1" ht="10.199999999999999"/>
    <row r="4705" s="71" customFormat="1" ht="10.199999999999999"/>
    <row r="4706" s="71" customFormat="1" ht="10.199999999999999"/>
    <row r="4707" s="71" customFormat="1" ht="10.199999999999999"/>
    <row r="4708" s="71" customFormat="1" ht="10.199999999999999"/>
    <row r="4709" s="71" customFormat="1" ht="10.199999999999999"/>
    <row r="4710" s="71" customFormat="1" ht="10.199999999999999"/>
    <row r="4711" s="71" customFormat="1" ht="10.199999999999999"/>
    <row r="4712" s="71" customFormat="1" ht="10.199999999999999"/>
    <row r="4713" s="71" customFormat="1" ht="10.199999999999999"/>
    <row r="4714" s="71" customFormat="1" ht="10.199999999999999"/>
    <row r="4715" s="71" customFormat="1" ht="10.199999999999999"/>
    <row r="4716" s="71" customFormat="1" ht="10.199999999999999"/>
    <row r="4717" s="71" customFormat="1" ht="10.199999999999999"/>
    <row r="4718" s="71" customFormat="1" ht="10.199999999999999"/>
    <row r="4719" s="71" customFormat="1" ht="10.199999999999999"/>
    <row r="4720" s="71" customFormat="1" ht="10.199999999999999"/>
    <row r="4721" s="71" customFormat="1" ht="10.199999999999999"/>
    <row r="4722" s="71" customFormat="1" ht="10.199999999999999"/>
    <row r="4723" s="71" customFormat="1" ht="10.199999999999999"/>
    <row r="4724" s="71" customFormat="1" ht="10.199999999999999"/>
    <row r="4725" s="71" customFormat="1" ht="10.199999999999999"/>
    <row r="4726" s="71" customFormat="1" ht="10.199999999999999"/>
    <row r="4727" s="71" customFormat="1" ht="10.199999999999999"/>
    <row r="4728" s="71" customFormat="1" ht="10.199999999999999"/>
    <row r="4729" s="71" customFormat="1" ht="10.199999999999999"/>
    <row r="4730" s="71" customFormat="1" ht="10.199999999999999"/>
    <row r="4731" s="71" customFormat="1" ht="10.199999999999999"/>
    <row r="4732" s="71" customFormat="1" ht="10.199999999999999"/>
    <row r="4733" s="71" customFormat="1" ht="10.199999999999999"/>
    <row r="4734" s="71" customFormat="1" ht="10.199999999999999"/>
    <row r="4735" s="71" customFormat="1" ht="10.199999999999999"/>
    <row r="4736" s="71" customFormat="1" ht="10.199999999999999"/>
    <row r="4737" s="71" customFormat="1" ht="10.199999999999999"/>
    <row r="4738" s="71" customFormat="1" ht="10.199999999999999"/>
    <row r="4739" s="71" customFormat="1" ht="10.199999999999999"/>
    <row r="4740" s="71" customFormat="1" ht="10.199999999999999"/>
    <row r="4741" s="71" customFormat="1" ht="10.199999999999999"/>
    <row r="4742" s="71" customFormat="1" ht="10.199999999999999"/>
    <row r="4743" s="71" customFormat="1" ht="10.199999999999999"/>
    <row r="4744" s="71" customFormat="1" ht="10.199999999999999"/>
    <row r="4745" s="71" customFormat="1" ht="10.199999999999999"/>
    <row r="4746" s="71" customFormat="1" ht="10.199999999999999"/>
    <row r="4747" s="71" customFormat="1" ht="10.199999999999999"/>
    <row r="4748" s="71" customFormat="1" ht="10.199999999999999"/>
    <row r="4749" s="71" customFormat="1" ht="10.199999999999999"/>
    <row r="4750" s="71" customFormat="1" ht="10.199999999999999"/>
    <row r="4751" s="71" customFormat="1" ht="10.199999999999999"/>
    <row r="4752" s="71" customFormat="1" ht="10.199999999999999"/>
    <row r="4753" s="71" customFormat="1" ht="10.199999999999999"/>
    <row r="4754" s="71" customFormat="1" ht="10.199999999999999"/>
    <row r="4755" s="71" customFormat="1" ht="10.199999999999999"/>
    <row r="4756" s="71" customFormat="1" ht="10.199999999999999"/>
    <row r="4757" s="71" customFormat="1" ht="10.199999999999999"/>
    <row r="4758" s="71" customFormat="1" ht="10.199999999999999"/>
    <row r="4759" s="71" customFormat="1" ht="10.199999999999999"/>
    <row r="4760" s="71" customFormat="1" ht="10.199999999999999"/>
    <row r="4761" s="71" customFormat="1" ht="10.199999999999999"/>
    <row r="4762" s="71" customFormat="1" ht="10.199999999999999"/>
    <row r="4763" s="71" customFormat="1" ht="10.199999999999999"/>
    <row r="4764" s="71" customFormat="1" ht="10.199999999999999"/>
    <row r="4765" s="71" customFormat="1" ht="10.199999999999999"/>
    <row r="4766" s="71" customFormat="1" ht="10.199999999999999"/>
    <row r="4767" s="71" customFormat="1" ht="10.199999999999999"/>
    <row r="4768" s="71" customFormat="1" ht="10.199999999999999"/>
    <row r="4769" s="71" customFormat="1" ht="10.199999999999999"/>
    <row r="4770" s="71" customFormat="1" ht="10.199999999999999"/>
    <row r="4771" s="71" customFormat="1" ht="10.199999999999999"/>
    <row r="4772" s="71" customFormat="1" ht="10.199999999999999"/>
    <row r="4773" s="71" customFormat="1" ht="10.199999999999999"/>
    <row r="4774" s="71" customFormat="1" ht="10.199999999999999"/>
    <row r="4775" s="71" customFormat="1" ht="10.199999999999999"/>
    <row r="4776" s="71" customFormat="1" ht="10.199999999999999"/>
    <row r="4777" s="71" customFormat="1" ht="10.199999999999999"/>
    <row r="4778" s="71" customFormat="1" ht="10.199999999999999"/>
    <row r="4779" s="71" customFormat="1" ht="10.199999999999999"/>
    <row r="4780" s="71" customFormat="1" ht="10.199999999999999"/>
    <row r="4781" s="71" customFormat="1" ht="10.199999999999999"/>
    <row r="4782" s="71" customFormat="1" ht="10.199999999999999"/>
    <row r="4783" s="71" customFormat="1" ht="10.199999999999999"/>
    <row r="4784" s="71" customFormat="1" ht="10.199999999999999"/>
    <row r="4785" s="71" customFormat="1" ht="10.199999999999999"/>
    <row r="4786" s="71" customFormat="1" ht="10.199999999999999"/>
    <row r="4787" s="71" customFormat="1" ht="10.199999999999999"/>
    <row r="4788" s="71" customFormat="1" ht="10.199999999999999"/>
    <row r="4789" s="71" customFormat="1" ht="10.199999999999999"/>
    <row r="4790" s="71" customFormat="1" ht="10.199999999999999"/>
    <row r="4791" s="71" customFormat="1" ht="10.199999999999999"/>
    <row r="4792" s="71" customFormat="1" ht="10.199999999999999"/>
    <row r="4793" s="71" customFormat="1" ht="10.199999999999999"/>
    <row r="4794" s="71" customFormat="1" ht="10.199999999999999"/>
    <row r="4795" s="71" customFormat="1" ht="10.199999999999999"/>
    <row r="4796" s="71" customFormat="1" ht="10.199999999999999"/>
    <row r="4797" s="71" customFormat="1" ht="10.199999999999999"/>
    <row r="4798" s="71" customFormat="1" ht="10.199999999999999"/>
    <row r="4799" s="71" customFormat="1" ht="10.199999999999999"/>
    <row r="4800" s="71" customFormat="1" ht="10.199999999999999"/>
    <row r="4801" s="71" customFormat="1" ht="10.199999999999999"/>
    <row r="4802" s="71" customFormat="1" ht="10.199999999999999"/>
    <row r="4803" s="71" customFormat="1" ht="10.199999999999999"/>
    <row r="4804" s="71" customFormat="1" ht="10.199999999999999"/>
    <row r="4805" s="71" customFormat="1" ht="10.199999999999999"/>
    <row r="4806" s="71" customFormat="1" ht="10.199999999999999"/>
    <row r="4807" s="71" customFormat="1" ht="10.199999999999999"/>
    <row r="4808" s="71" customFormat="1" ht="10.199999999999999"/>
    <row r="4809" s="71" customFormat="1" ht="10.199999999999999"/>
    <row r="4810" s="71" customFormat="1" ht="10.199999999999999"/>
    <row r="4811" s="71" customFormat="1" ht="10.199999999999999"/>
    <row r="4812" s="71" customFormat="1" ht="10.199999999999999"/>
    <row r="4813" s="71" customFormat="1" ht="10.199999999999999"/>
    <row r="4814" s="71" customFormat="1" ht="10.199999999999999"/>
    <row r="4815" s="71" customFormat="1" ht="10.199999999999999"/>
    <row r="4816" s="71" customFormat="1" ht="10.199999999999999"/>
    <row r="4817" s="71" customFormat="1" ht="10.199999999999999"/>
    <row r="4818" s="71" customFormat="1" ht="10.199999999999999"/>
    <row r="4819" s="71" customFormat="1" ht="10.199999999999999"/>
    <row r="4820" s="71" customFormat="1" ht="10.199999999999999"/>
    <row r="4821" s="71" customFormat="1" ht="10.199999999999999"/>
    <row r="4822" s="71" customFormat="1" ht="10.199999999999999"/>
    <row r="4823" s="71" customFormat="1" ht="10.199999999999999"/>
    <row r="4824" s="71" customFormat="1" ht="10.199999999999999"/>
    <row r="4825" s="71" customFormat="1" ht="10.199999999999999"/>
    <row r="4826" s="71" customFormat="1" ht="10.199999999999999"/>
    <row r="4827" s="71" customFormat="1" ht="10.199999999999999"/>
    <row r="4828" s="71" customFormat="1" ht="10.199999999999999"/>
    <row r="4829" s="71" customFormat="1" ht="10.199999999999999"/>
    <row r="4830" s="71" customFormat="1" ht="10.199999999999999"/>
    <row r="4831" s="71" customFormat="1" ht="10.199999999999999"/>
    <row r="4832" s="71" customFormat="1" ht="10.199999999999999"/>
    <row r="4833" s="71" customFormat="1" ht="10.199999999999999"/>
    <row r="4834" s="71" customFormat="1" ht="10.199999999999999"/>
    <row r="4835" s="71" customFormat="1" ht="10.199999999999999"/>
    <row r="4836" s="71" customFormat="1" ht="10.199999999999999"/>
    <row r="4837" s="71" customFormat="1" ht="10.199999999999999"/>
    <row r="4838" s="71" customFormat="1" ht="10.199999999999999"/>
    <row r="4839" s="71" customFormat="1" ht="10.199999999999999"/>
    <row r="4840" s="71" customFormat="1" ht="10.199999999999999"/>
    <row r="4841" s="71" customFormat="1" ht="10.199999999999999"/>
    <row r="4842" s="71" customFormat="1" ht="10.199999999999999"/>
    <row r="4843" s="71" customFormat="1" ht="10.199999999999999"/>
    <row r="4844" s="71" customFormat="1" ht="10.199999999999999"/>
    <row r="4845" s="71" customFormat="1" ht="10.199999999999999"/>
    <row r="4846" s="71" customFormat="1" ht="10.199999999999999"/>
    <row r="4847" s="71" customFormat="1" ht="10.199999999999999"/>
    <row r="4848" s="71" customFormat="1" ht="10.199999999999999"/>
    <row r="4849" s="71" customFormat="1" ht="10.199999999999999"/>
    <row r="4850" s="71" customFormat="1" ht="10.199999999999999"/>
    <row r="4851" s="71" customFormat="1" ht="10.199999999999999"/>
    <row r="4852" s="71" customFormat="1" ht="10.199999999999999"/>
    <row r="4853" s="71" customFormat="1" ht="10.199999999999999"/>
    <row r="4854" s="71" customFormat="1" ht="10.199999999999999"/>
    <row r="4855" s="71" customFormat="1" ht="10.199999999999999"/>
    <row r="4856" s="71" customFormat="1" ht="10.199999999999999"/>
    <row r="4857" s="71" customFormat="1" ht="10.199999999999999"/>
    <row r="4858" s="71" customFormat="1" ht="10.199999999999999"/>
    <row r="4859" s="71" customFormat="1" ht="10.199999999999999"/>
    <row r="4860" s="71" customFormat="1" ht="10.199999999999999"/>
    <row r="4861" s="71" customFormat="1" ht="10.199999999999999"/>
    <row r="4862" s="71" customFormat="1" ht="10.199999999999999"/>
    <row r="4863" s="71" customFormat="1" ht="10.199999999999999"/>
    <row r="4864" s="71" customFormat="1" ht="10.199999999999999"/>
    <row r="4865" s="71" customFormat="1" ht="10.199999999999999"/>
    <row r="4866" s="71" customFormat="1" ht="10.199999999999999"/>
    <row r="4867" s="71" customFormat="1" ht="10.199999999999999"/>
    <row r="4868" s="71" customFormat="1" ht="10.199999999999999"/>
    <row r="4869" s="71" customFormat="1" ht="10.199999999999999"/>
    <row r="4870" s="71" customFormat="1" ht="10.199999999999999"/>
    <row r="4871" s="71" customFormat="1" ht="10.199999999999999"/>
    <row r="4872" s="71" customFormat="1" ht="10.199999999999999"/>
    <row r="4873" s="71" customFormat="1" ht="10.199999999999999"/>
    <row r="4874" s="71" customFormat="1" ht="10.199999999999999"/>
    <row r="4875" s="71" customFormat="1" ht="10.199999999999999"/>
    <row r="4876" s="71" customFormat="1" ht="10.199999999999999"/>
    <row r="4877" s="71" customFormat="1" ht="10.199999999999999"/>
    <row r="4878" s="71" customFormat="1" ht="10.199999999999999"/>
    <row r="4879" s="71" customFormat="1" ht="10.199999999999999"/>
    <row r="4880" s="71" customFormat="1" ht="10.199999999999999"/>
    <row r="4881" s="71" customFormat="1" ht="10.199999999999999"/>
    <row r="4882" s="71" customFormat="1" ht="10.199999999999999"/>
    <row r="4883" s="71" customFormat="1" ht="10.199999999999999"/>
    <row r="4884" s="71" customFormat="1" ht="10.199999999999999"/>
    <row r="4885" s="71" customFormat="1" ht="10.199999999999999"/>
    <row r="4886" s="71" customFormat="1" ht="10.199999999999999"/>
    <row r="4887" s="71" customFormat="1" ht="10.199999999999999"/>
    <row r="4888" s="71" customFormat="1" ht="10.199999999999999"/>
    <row r="4889" s="71" customFormat="1" ht="10.199999999999999"/>
    <row r="4890" s="71" customFormat="1" ht="10.199999999999999"/>
    <row r="4891" s="71" customFormat="1" ht="10.199999999999999"/>
    <row r="4892" s="71" customFormat="1" ht="10.199999999999999"/>
    <row r="4893" s="71" customFormat="1" ht="10.199999999999999"/>
    <row r="4894" s="71" customFormat="1" ht="10.199999999999999"/>
    <row r="4895" s="71" customFormat="1" ht="10.199999999999999"/>
    <row r="4896" s="71" customFormat="1" ht="10.199999999999999"/>
    <row r="4897" s="71" customFormat="1" ht="10.199999999999999"/>
    <row r="4898" s="71" customFormat="1" ht="10.199999999999999"/>
    <row r="4899" s="71" customFormat="1" ht="10.199999999999999"/>
    <row r="4900" s="71" customFormat="1" ht="10.199999999999999"/>
    <row r="4901" s="71" customFormat="1" ht="10.199999999999999"/>
    <row r="4902" s="71" customFormat="1" ht="10.199999999999999"/>
    <row r="4903" s="71" customFormat="1" ht="10.199999999999999"/>
    <row r="4904" s="71" customFormat="1" ht="10.199999999999999"/>
    <row r="4905" s="71" customFormat="1" ht="10.199999999999999"/>
    <row r="4906" s="71" customFormat="1" ht="10.199999999999999"/>
    <row r="4907" s="71" customFormat="1" ht="10.199999999999999"/>
    <row r="4908" s="71" customFormat="1" ht="10.199999999999999"/>
    <row r="4909" s="71" customFormat="1" ht="10.199999999999999"/>
    <row r="4910" s="71" customFormat="1" ht="10.199999999999999"/>
    <row r="4911" s="71" customFormat="1" ht="10.199999999999999"/>
    <row r="4912" s="71" customFormat="1" ht="10.199999999999999"/>
    <row r="4913" s="71" customFormat="1" ht="10.199999999999999"/>
    <row r="4914" s="71" customFormat="1" ht="10.199999999999999"/>
    <row r="4915" s="71" customFormat="1" ht="10.199999999999999"/>
    <row r="4916" s="71" customFormat="1" ht="10.199999999999999"/>
    <row r="4917" s="71" customFormat="1" ht="10.199999999999999"/>
    <row r="4918" s="71" customFormat="1" ht="10.199999999999999"/>
    <row r="4919" s="71" customFormat="1" ht="10.199999999999999"/>
    <row r="4920" s="71" customFormat="1" ht="10.199999999999999"/>
    <row r="4921" s="71" customFormat="1" ht="10.199999999999999"/>
    <row r="4922" s="71" customFormat="1" ht="10.199999999999999"/>
    <row r="4923" s="71" customFormat="1" ht="10.199999999999999"/>
    <row r="4924" s="71" customFormat="1" ht="10.199999999999999"/>
    <row r="4925" s="71" customFormat="1" ht="10.199999999999999"/>
    <row r="4926" s="71" customFormat="1" ht="10.199999999999999"/>
    <row r="4927" s="71" customFormat="1" ht="10.199999999999999"/>
    <row r="4928" s="71" customFormat="1" ht="10.199999999999999"/>
    <row r="4929" s="71" customFormat="1" ht="10.199999999999999"/>
    <row r="4930" s="71" customFormat="1" ht="10.199999999999999"/>
    <row r="4931" s="71" customFormat="1" ht="10.199999999999999"/>
    <row r="4932" s="71" customFormat="1" ht="10.199999999999999"/>
    <row r="4933" s="71" customFormat="1" ht="10.199999999999999"/>
    <row r="4934" s="71" customFormat="1" ht="10.199999999999999"/>
    <row r="4935" s="71" customFormat="1" ht="10.199999999999999"/>
    <row r="4936" s="71" customFormat="1" ht="10.199999999999999"/>
    <row r="4937" s="71" customFormat="1" ht="10.199999999999999"/>
    <row r="4938" s="71" customFormat="1" ht="10.199999999999999"/>
    <row r="4939" s="71" customFormat="1" ht="10.199999999999999"/>
    <row r="4940" s="71" customFormat="1" ht="10.199999999999999"/>
    <row r="4941" s="71" customFormat="1" ht="10.199999999999999"/>
    <row r="4942" s="71" customFormat="1" ht="10.199999999999999"/>
    <row r="4943" s="71" customFormat="1" ht="10.199999999999999"/>
    <row r="4944" s="71" customFormat="1" ht="10.199999999999999"/>
    <row r="4945" s="71" customFormat="1" ht="10.199999999999999"/>
    <row r="4946" s="71" customFormat="1" ht="10.199999999999999"/>
    <row r="4947" s="71" customFormat="1" ht="10.199999999999999"/>
    <row r="4948" s="71" customFormat="1" ht="10.199999999999999"/>
    <row r="4949" s="71" customFormat="1" ht="10.199999999999999"/>
    <row r="4950" s="71" customFormat="1" ht="10.199999999999999"/>
    <row r="4951" s="71" customFormat="1" ht="10.199999999999999"/>
    <row r="4952" s="71" customFormat="1" ht="10.199999999999999"/>
    <row r="4953" s="71" customFormat="1" ht="10.199999999999999"/>
    <row r="4954" s="71" customFormat="1" ht="10.199999999999999"/>
    <row r="4955" s="71" customFormat="1" ht="10.199999999999999"/>
    <row r="4956" s="71" customFormat="1" ht="10.199999999999999"/>
    <row r="4957" s="71" customFormat="1" ht="10.199999999999999"/>
    <row r="4958" s="71" customFormat="1" ht="10.199999999999999"/>
    <row r="4959" s="71" customFormat="1" ht="10.199999999999999"/>
  </sheetData>
  <sheetProtection formatRows="0" insertRows="0" deleteRows="0" sort="0" autoFilter="0"/>
  <protectedRanges>
    <protectedRange sqref="A14:IV64959" name="Intervalo1"/>
  </protectedRanges>
  <mergeCells count="71">
    <mergeCell ref="M14:N14"/>
    <mergeCell ref="M13:N13"/>
    <mergeCell ref="J12:J13"/>
    <mergeCell ref="H10:N10"/>
    <mergeCell ref="I12:I13"/>
    <mergeCell ref="K13:L13"/>
    <mergeCell ref="A12:C12"/>
    <mergeCell ref="H12:H13"/>
    <mergeCell ref="K12:N12"/>
    <mergeCell ref="L1:N3"/>
    <mergeCell ref="K7:L7"/>
    <mergeCell ref="M7:N7"/>
    <mergeCell ref="E1:K1"/>
    <mergeCell ref="K16:L16"/>
    <mergeCell ref="M16:N16"/>
    <mergeCell ref="D16:G16"/>
    <mergeCell ref="E2:K3"/>
    <mergeCell ref="A1:D3"/>
    <mergeCell ref="D15:G15"/>
    <mergeCell ref="K15:L15"/>
    <mergeCell ref="A8:C8"/>
    <mergeCell ref="D8:H8"/>
    <mergeCell ref="A4:H4"/>
    <mergeCell ref="I4:L4"/>
    <mergeCell ref="D12:G13"/>
    <mergeCell ref="K19:L19"/>
    <mergeCell ref="K18:L18"/>
    <mergeCell ref="M18:N18"/>
    <mergeCell ref="K17:L17"/>
    <mergeCell ref="M17:N17"/>
    <mergeCell ref="M19:N19"/>
    <mergeCell ref="K20:L20"/>
    <mergeCell ref="M20:N20"/>
    <mergeCell ref="K24:L24"/>
    <mergeCell ref="M24:N24"/>
    <mergeCell ref="K21:L21"/>
    <mergeCell ref="M21:N21"/>
    <mergeCell ref="K22:L22"/>
    <mergeCell ref="M22:N22"/>
    <mergeCell ref="K23:L23"/>
    <mergeCell ref="M23:N23"/>
    <mergeCell ref="D25:G25"/>
    <mergeCell ref="D26:G26"/>
    <mergeCell ref="K25:L25"/>
    <mergeCell ref="M25:N25"/>
    <mergeCell ref="K26:L26"/>
    <mergeCell ref="M26:N26"/>
    <mergeCell ref="D23:G23"/>
    <mergeCell ref="D24:G24"/>
    <mergeCell ref="D21:G21"/>
    <mergeCell ref="D22:G22"/>
    <mergeCell ref="D17:G17"/>
    <mergeCell ref="D18:G18"/>
    <mergeCell ref="D19:G19"/>
    <mergeCell ref="D20:G20"/>
    <mergeCell ref="M15:N15"/>
    <mergeCell ref="K14:L14"/>
    <mergeCell ref="M4:N4"/>
    <mergeCell ref="I6:J6"/>
    <mergeCell ref="K6:L6"/>
    <mergeCell ref="M6:N6"/>
    <mergeCell ref="H9:N9"/>
    <mergeCell ref="A5:H7"/>
    <mergeCell ref="I5:L5"/>
    <mergeCell ref="M5:N5"/>
    <mergeCell ref="A9:G9"/>
    <mergeCell ref="I8:J8"/>
    <mergeCell ref="I7:J7"/>
    <mergeCell ref="K8:N8"/>
    <mergeCell ref="A10:G10"/>
    <mergeCell ref="D14:G14"/>
  </mergeCells>
  <phoneticPr fontId="2" type="noConversion"/>
  <conditionalFormatting sqref="K8:N8 A5:H7 A10:N10 I7:N7 I5:N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70866141732283472"/>
  <pageSetup paperSize="9" scale="54" orientation="portrait" horizontalDpi="4294967295" verticalDpi="300" r:id="rId1"/>
  <headerFooter alignWithMargins="0">
    <oddFooter>&amp;L&amp;"Arial,Negrito"__________________________________________Nome do Dirigente Legal ou Representante&amp;C&amp;"Arial,Negrito"___________________________________________Assinatura do Dirigente Legal ou Representante&amp;R&amp;"Arial,Negrito"&amp;8&amp;D - 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Intruções de Preenchimento</vt:lpstr>
      <vt:lpstr>Anexo III</vt:lpstr>
      <vt:lpstr>Anexo IV</vt:lpstr>
      <vt:lpstr>Anexo V</vt:lpstr>
      <vt:lpstr>Anexo VI</vt:lpstr>
      <vt:lpstr>Anexo VII</vt:lpstr>
      <vt:lpstr>'Anexo III'!Area_de_impressao</vt:lpstr>
      <vt:lpstr>'Anexo V'!Area_de_impressao</vt:lpstr>
      <vt:lpstr>'Anexo III'!Titulos_de_impressao</vt:lpstr>
      <vt:lpstr>'Anexo IV'!Titulos_de_impressao</vt:lpstr>
      <vt:lpstr>'Anexo V'!Titulos_de_impressao</vt:lpstr>
      <vt:lpstr>'Anexo VII'!Titulos_de_impressao</vt:lpstr>
    </vt:vector>
  </TitlesOfParts>
  <Manager>Paulo Ornelas e Thiago Silva</Manager>
  <Company>ANVISA - Agência Nacional de Vigilância Sanitária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Convênios, Planilhas de Prestação de Contas</dc:title>
  <dc:subject>Formulários para Prestação de Contas</dc:subject>
  <dc:creator>Paulo Ornelas e Thiago Silva</dc:creator>
  <dc:description>Esta planilha é de uso EXCLUSIVO da ANVISA e seus parceiros Convenentes para apresentação da Prestação de Contas de Convênios celebrados. Não é permitida a utilização desta planilha para outras entidades sem a autorização prévia dos autores.</dc:description>
  <cp:lastModifiedBy>Usuário</cp:lastModifiedBy>
  <cp:lastPrinted>2013-11-22T15:37:49Z</cp:lastPrinted>
  <dcterms:created xsi:type="dcterms:W3CDTF">2006-09-04T19:58:25Z</dcterms:created>
  <dcterms:modified xsi:type="dcterms:W3CDTF">2017-04-20T14:32:35Z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ário">
    <vt:lpwstr>Paulo Ornelas e Thiago Silva</vt:lpwstr>
  </property>
  <property fmtid="{D5CDD505-2E9C-101B-9397-08002B2CF9AE}" pid="3" name="Objetivo">
    <vt:lpwstr>Esta planilha é de uso EXCLUSIVO da ANVISA e seus parceiros Convenentes para apresentação da Prestação de Contas de Convênios celebrados. Não é permitida a utilização desta planilha para outras entidades sem a autorização prévia dos autores.</vt:lpwstr>
  </property>
</Properties>
</file>