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8040" tabRatio="721" activeTab="2"/>
  </bookViews>
  <sheets>
    <sheet name="EM BRANCO" sheetId="15" r:id="rId1"/>
    <sheet name="motorista" sheetId="8" r:id="rId2"/>
    <sheet name="serventes" sheetId="13" r:id="rId3"/>
  </sheets>
  <calcPr calcId="124519"/>
</workbook>
</file>

<file path=xl/calcChain.xml><?xml version="1.0" encoding="utf-8"?>
<calcChain xmlns="http://schemas.openxmlformats.org/spreadsheetml/2006/main">
  <c r="D190" i="8"/>
  <c r="E69"/>
  <c r="C75"/>
  <c r="E74"/>
  <c r="F75"/>
  <c r="E77" i="13"/>
  <c r="D159"/>
  <c r="D154"/>
  <c r="D153"/>
  <c r="D161"/>
  <c r="D164"/>
  <c r="D124"/>
  <c r="D108"/>
  <c r="E107"/>
  <c r="D99"/>
  <c r="D98"/>
  <c r="D100"/>
  <c r="D91"/>
  <c r="D89"/>
  <c r="D88"/>
  <c r="D87"/>
  <c r="D86"/>
  <c r="D85"/>
  <c r="D84"/>
  <c r="D92"/>
  <c r="D73"/>
  <c r="G67"/>
  <c r="E54"/>
  <c r="E51"/>
  <c r="E63"/>
  <c r="E142"/>
  <c r="E36"/>
  <c r="D38"/>
  <c r="E38"/>
  <c r="D19"/>
  <c r="E10"/>
  <c r="E77" i="8"/>
  <c r="G67"/>
  <c r="E71"/>
  <c r="D124"/>
  <c r="D99"/>
  <c r="D73"/>
  <c r="E72"/>
  <c r="D43"/>
  <c r="E43"/>
  <c r="E51"/>
  <c r="E63"/>
  <c r="D159"/>
  <c r="D154"/>
  <c r="D153"/>
  <c r="D161"/>
  <c r="D164"/>
  <c r="D98"/>
  <c r="D100"/>
  <c r="D91"/>
  <c r="D89"/>
  <c r="D88"/>
  <c r="D87"/>
  <c r="D86"/>
  <c r="D85"/>
  <c r="E85"/>
  <c r="E92"/>
  <c r="E137"/>
  <c r="D84"/>
  <c r="D92"/>
  <c r="E54"/>
  <c r="D19"/>
  <c r="E10"/>
  <c r="E107"/>
  <c r="D108"/>
  <c r="D110"/>
  <c r="D139"/>
  <c r="D51" i="13"/>
  <c r="D42"/>
  <c r="E42"/>
  <c r="D43"/>
  <c r="E43"/>
  <c r="C75"/>
  <c r="F75"/>
  <c r="F70"/>
  <c r="E36" i="8"/>
  <c r="D51"/>
  <c r="D38"/>
  <c r="E38"/>
  <c r="D42"/>
  <c r="E42"/>
  <c r="E78" i="13"/>
  <c r="E173"/>
  <c r="E143"/>
  <c r="F70" i="8"/>
  <c r="E108" i="13"/>
  <c r="E110"/>
  <c r="E139"/>
  <c r="D137"/>
  <c r="E48"/>
  <c r="E172"/>
  <c r="E86"/>
  <c r="D107"/>
  <c r="D110"/>
  <c r="D139"/>
  <c r="D129"/>
  <c r="E84"/>
  <c r="E99"/>
  <c r="E171"/>
  <c r="E87"/>
  <c r="E130"/>
  <c r="E98"/>
  <c r="E100"/>
  <c r="E91"/>
  <c r="E88"/>
  <c r="E128"/>
  <c r="D128"/>
  <c r="E127"/>
  <c r="D127"/>
  <c r="E126"/>
  <c r="D126"/>
  <c r="E125"/>
  <c r="D125"/>
  <c r="E124"/>
  <c r="E131"/>
  <c r="E119"/>
  <c r="D119"/>
  <c r="E117"/>
  <c r="E118"/>
  <c r="D118"/>
  <c r="E90"/>
  <c r="E89"/>
  <c r="E85"/>
  <c r="E116"/>
  <c r="D116"/>
  <c r="E114"/>
  <c r="E132"/>
  <c r="D132"/>
  <c r="E133"/>
  <c r="E141"/>
  <c r="D114"/>
  <c r="E115"/>
  <c r="D115"/>
  <c r="E101"/>
  <c r="D101"/>
  <c r="D103"/>
  <c r="D138"/>
  <c r="E103"/>
  <c r="E138"/>
  <c r="E92"/>
  <c r="E137"/>
  <c r="D131"/>
  <c r="D133"/>
  <c r="D141"/>
  <c r="E78" i="15"/>
  <c r="E172" i="8"/>
  <c r="E143"/>
  <c r="E142"/>
  <c r="E48"/>
  <c r="D107"/>
  <c r="E84"/>
  <c r="E124"/>
  <c r="E89"/>
  <c r="E117"/>
  <c r="E90"/>
  <c r="E116"/>
  <c r="D116"/>
  <c r="E114"/>
  <c r="E98"/>
  <c r="E100"/>
  <c r="E125"/>
  <c r="D125"/>
  <c r="E119"/>
  <c r="D119"/>
  <c r="E86"/>
  <c r="E127"/>
  <c r="D127"/>
  <c r="E171"/>
  <c r="E128"/>
  <c r="D128"/>
  <c r="E88"/>
  <c r="E130"/>
  <c r="E91"/>
  <c r="D129"/>
  <c r="E126"/>
  <c r="D126"/>
  <c r="E99"/>
  <c r="E87"/>
  <c r="D117"/>
  <c r="E115"/>
  <c r="D115"/>
  <c r="D114"/>
  <c r="E131"/>
  <c r="D131"/>
  <c r="D117" i="13"/>
  <c r="D120"/>
  <c r="D140"/>
  <c r="D144"/>
  <c r="E120"/>
  <c r="E140"/>
  <c r="E144"/>
  <c r="E148"/>
  <c r="E149"/>
  <c r="E174"/>
  <c r="F175"/>
  <c r="E175"/>
  <c r="E162"/>
  <c r="E163"/>
  <c r="E152"/>
  <c r="E156"/>
  <c r="D137" i="8"/>
  <c r="E108"/>
  <c r="E110"/>
  <c r="E139"/>
  <c r="E101"/>
  <c r="E118"/>
  <c r="D118"/>
  <c r="D120"/>
  <c r="D140"/>
  <c r="E132"/>
  <c r="E161" i="13"/>
  <c r="E157"/>
  <c r="E151"/>
  <c r="E158"/>
  <c r="E153"/>
  <c r="E160"/>
  <c r="E155"/>
  <c r="E159"/>
  <c r="E154"/>
  <c r="E78" i="8"/>
  <c r="E173"/>
  <c r="D132"/>
  <c r="D133"/>
  <c r="D141"/>
  <c r="E133"/>
  <c r="E141"/>
  <c r="D101"/>
  <c r="D103"/>
  <c r="D138"/>
  <c r="D144"/>
  <c r="E103"/>
  <c r="E138"/>
  <c r="E120"/>
  <c r="E140"/>
  <c r="E164" i="13"/>
  <c r="E176"/>
  <c r="E177"/>
  <c r="F161"/>
  <c r="E144" i="8"/>
  <c r="F177" i="13"/>
  <c r="E178"/>
  <c r="E148" i="8"/>
  <c r="E149"/>
  <c r="E162"/>
  <c r="E163"/>
  <c r="E174"/>
  <c r="E175"/>
  <c r="F175"/>
  <c r="E158"/>
  <c r="E151"/>
  <c r="E157"/>
  <c r="E160"/>
  <c r="E153"/>
  <c r="E159"/>
  <c r="E161"/>
  <c r="E155"/>
  <c r="E154"/>
  <c r="E152"/>
  <c r="E156"/>
  <c r="F161"/>
  <c r="E164"/>
  <c r="E176"/>
  <c r="E177"/>
  <c r="E178"/>
  <c r="D189"/>
  <c r="D191"/>
  <c r="D192"/>
  <c r="F177"/>
</calcChain>
</file>

<file path=xl/comments1.xml><?xml version="1.0" encoding="utf-8"?>
<comments xmlns="http://schemas.openxmlformats.org/spreadsheetml/2006/main">
  <authors>
    <author>gparodes</author>
  </authors>
  <commentList>
    <comment ref="B116" authorId="0">
      <text>
        <r>
          <rPr>
            <b/>
            <sz val="8"/>
            <color indexed="10"/>
            <rFont val="Tahoma"/>
            <family val="2"/>
          </rPr>
          <t>Multa de 40% + Contribuição Social de 10% sobre Saldo da Conta Vinculada do FGTS para RCT s/Justa Causa, com Aviso Indenizado durante a vigência do Contrato de Prestação de Serviços.</t>
        </r>
      </text>
    </comment>
    <comment ref="B303" authorId="0">
      <text>
        <r>
          <rPr>
            <b/>
            <sz val="8"/>
            <color indexed="10"/>
            <rFont val="Tahoma"/>
            <family val="2"/>
          </rPr>
          <t>Multa de 40% + Contribuição Social de 10% sobre Saldo da Conta Vinculada do FGTS para RCT s/Justa Causa, com Aviso Indenizado durante a vigência do Contrato de Prestação de Serviços.</t>
        </r>
      </text>
    </comment>
  </commentList>
</comments>
</file>

<file path=xl/comments2.xml><?xml version="1.0" encoding="utf-8"?>
<comments xmlns="http://schemas.openxmlformats.org/spreadsheetml/2006/main">
  <authors>
    <author>gparodes</author>
  </authors>
  <commentList>
    <comment ref="B116" authorId="0">
      <text>
        <r>
          <rPr>
            <b/>
            <sz val="8"/>
            <color indexed="10"/>
            <rFont val="Tahoma"/>
            <family val="2"/>
          </rPr>
          <t>Multa de 40% + Contribuição Social de 10% sobre Saldo da Conta Vinculada do FGTS para RCT s/Justa Causa, com Aviso Indenizado durante a vigência do Contrato de Prestação de Serviços.</t>
        </r>
      </text>
    </comment>
  </commentList>
</comments>
</file>

<file path=xl/comments3.xml><?xml version="1.0" encoding="utf-8"?>
<comments xmlns="http://schemas.openxmlformats.org/spreadsheetml/2006/main">
  <authors>
    <author>gparodes</author>
  </authors>
  <commentList>
    <comment ref="B116" authorId="0">
      <text>
        <r>
          <rPr>
            <b/>
            <sz val="8"/>
            <color indexed="10"/>
            <rFont val="Tahoma"/>
            <family val="2"/>
          </rPr>
          <t>Multa de 40% + Contribuição Social de 10% sobre Saldo da Conta Vinculada do FGTS para RCT s/Justa Causa, com Aviso Indenizado durante a vigência do Contrato de Prestação de Serviços.</t>
        </r>
      </text>
    </comment>
  </commentList>
</comments>
</file>

<file path=xl/sharedStrings.xml><?xml version="1.0" encoding="utf-8"?>
<sst xmlns="http://schemas.openxmlformats.org/spreadsheetml/2006/main" count="1175" uniqueCount="211">
  <si>
    <t>Dia:</t>
  </si>
  <si>
    <t>às</t>
  </si>
  <si>
    <t>horas</t>
  </si>
  <si>
    <t>A</t>
  </si>
  <si>
    <t>B</t>
  </si>
  <si>
    <t>C</t>
  </si>
  <si>
    <t>D</t>
  </si>
  <si>
    <t>Data de Apresentação da Proposta (dia/mês/ano)</t>
  </si>
  <si>
    <t>Município/UF</t>
  </si>
  <si>
    <t>Ano Acordo, Convenção ou Sentença Normativa em Dissíso Coletivo</t>
  </si>
  <si>
    <t>N° de meses de execução contratual</t>
  </si>
  <si>
    <t>Tipo de Serviço</t>
  </si>
  <si>
    <t>Unidade de Medida</t>
  </si>
  <si>
    <t xml:space="preserve">Quantidade Total a Contratar </t>
  </si>
  <si>
    <t>Esta tabela poderá ser adaptada às características do serviço contratado, inclusive adaptar rubricas</t>
  </si>
  <si>
    <t>e suas respectivas provisões e ou estimativas, desde que devidamente justificado.</t>
  </si>
  <si>
    <t>As provisões constantes desta planilha poderão não ser necessárias em determinados serviços que</t>
  </si>
  <si>
    <t>não necessitem da dedicação exclusiva dos trabalhadores da contratada para com a Administração.</t>
  </si>
  <si>
    <t>MÃO-DE-OBRA</t>
  </si>
  <si>
    <t>MÃO-DE-OBRA VINCULADA À EXECUÇÃO CONTRATUAL</t>
  </si>
  <si>
    <t>Dados complementares para composição dos custos referente à mão-de-obra</t>
  </si>
  <si>
    <t>Tipo de serviço (mesmo serviço com características distintas)</t>
  </si>
  <si>
    <t>Salário Normativo da Categoria Profissional</t>
  </si>
  <si>
    <t>Categoria profissional (vinculada à execução contratual)</t>
  </si>
  <si>
    <t>Data base da categoria (dia/mês/ano)</t>
  </si>
  <si>
    <t>Nota (1):</t>
  </si>
  <si>
    <t>Nota (2):</t>
  </si>
  <si>
    <t>Nota:</t>
  </si>
  <si>
    <t>Deverá ser elaborado um quadro para cada tipo de serviço.</t>
  </si>
  <si>
    <t>MÓDULO 1</t>
  </si>
  <si>
    <t>COMPOSIÇÃO DA REMUNERAÇÃO</t>
  </si>
  <si>
    <t>E</t>
  </si>
  <si>
    <t>F</t>
  </si>
  <si>
    <t>G</t>
  </si>
  <si>
    <t>H</t>
  </si>
  <si>
    <t>Composição da Remuneração</t>
  </si>
  <si>
    <t>Salário Base</t>
  </si>
  <si>
    <t>Adicional de Insalubridade</t>
  </si>
  <si>
    <t>Adicional Noturno</t>
  </si>
  <si>
    <t>Outros (Especificar)</t>
  </si>
  <si>
    <t>Total da Remuneração</t>
  </si>
  <si>
    <t>Valor (R$)</t>
  </si>
  <si>
    <t>MÓDULO 2</t>
  </si>
  <si>
    <t>BENEFÍCIOS MENSAIS E DIÁRIOS</t>
  </si>
  <si>
    <t>Benefícios Mensais e Diários</t>
  </si>
  <si>
    <t>Transporte</t>
  </si>
  <si>
    <t>Auxilio Alimentação (Vales, Cesta Básica, etc.)</t>
  </si>
  <si>
    <t>Assistência Médica e Familiar</t>
  </si>
  <si>
    <t>Total dos Benefícios Mensais e Diários</t>
  </si>
  <si>
    <t>O valor informado deverá ser o custo real do insumo (descontado o valor eventualmente pago pelo</t>
  </si>
  <si>
    <t>empregado).</t>
  </si>
  <si>
    <t>MÓDULO 3</t>
  </si>
  <si>
    <t>INSUMOS DIVERSOS</t>
  </si>
  <si>
    <t>Insumos Diversos</t>
  </si>
  <si>
    <t>Valores mensais por empregado.</t>
  </si>
  <si>
    <t>Total dos Insumos Diversos</t>
  </si>
  <si>
    <t>MÓDULO 4</t>
  </si>
  <si>
    <t>ENCARGOS SOCIAIS E TRABALHISTAS</t>
  </si>
  <si>
    <t>Submódulo 4.1</t>
  </si>
  <si>
    <t>Encargos Previdenciários e FGTS</t>
  </si>
  <si>
    <t>4.1</t>
  </si>
  <si>
    <t>INSS</t>
  </si>
  <si>
    <t>SESI ou SESC</t>
  </si>
  <si>
    <t>SENAI ou SENAC</t>
  </si>
  <si>
    <t>INCRA</t>
  </si>
  <si>
    <t>Salário Educação</t>
  </si>
  <si>
    <t>FGTS</t>
  </si>
  <si>
    <t>SEBRAE</t>
  </si>
  <si>
    <t>%</t>
  </si>
  <si>
    <t>Os percentuais dos Encargos Previdenciários e FGTS são aqueles estabelecidos pela legislação vigente.</t>
  </si>
  <si>
    <t>Percentuais incidentes sobre a remuneração.</t>
  </si>
  <si>
    <t>Submódulo 4.2</t>
  </si>
  <si>
    <t>13° Salário e Adicional de Férias</t>
  </si>
  <si>
    <t>13° Salário</t>
  </si>
  <si>
    <t>Adicional de Férias</t>
  </si>
  <si>
    <t>Subtotal</t>
  </si>
  <si>
    <t>Incidência do Submódulo 4.1 sobre 13° salário e Adicional de Férias</t>
  </si>
  <si>
    <t>Total</t>
  </si>
  <si>
    <t>4.2</t>
  </si>
  <si>
    <t>Submódulo 4.3</t>
  </si>
  <si>
    <t>4.3</t>
  </si>
  <si>
    <t>Afastamento Maternidade</t>
  </si>
  <si>
    <t>Incidência do Submódulo 4.1 sobre Afastamento Maternidade</t>
  </si>
  <si>
    <t>Submódulo 4.4</t>
  </si>
  <si>
    <t>4.4</t>
  </si>
  <si>
    <t>Provisão para Rescisão</t>
  </si>
  <si>
    <t>Férias</t>
  </si>
  <si>
    <t>Ausência por Doença</t>
  </si>
  <si>
    <t>Licença Paternidade</t>
  </si>
  <si>
    <t>Ausências Legais</t>
  </si>
  <si>
    <t>Ausência por Acidente de Trabalho</t>
  </si>
  <si>
    <t>Aviso Prévio Indenizado</t>
  </si>
  <si>
    <t>Multa do FGTS sobre Aviso Prévio Indenizado</t>
  </si>
  <si>
    <t>Aviso Prévio Trabalhado</t>
  </si>
  <si>
    <t>Incidência do Submódulos 4.1 sobre Aviso Prévio Trabalhado</t>
  </si>
  <si>
    <t>Submódulo 4.5</t>
  </si>
  <si>
    <t>4.5</t>
  </si>
  <si>
    <t>Custo de Reposição do Profissional Ausente</t>
  </si>
  <si>
    <t>Composição do Custo de Reposição de Profissional Ausente</t>
  </si>
  <si>
    <t>Incidência do Submódulo 4.1 sobre o Custo de Reposição</t>
  </si>
  <si>
    <t>Quadro Resumo - Módulo 4</t>
  </si>
  <si>
    <t>Encargos Sociais e Trabalhistas</t>
  </si>
  <si>
    <t>Módulo 4 - Encargos Sociais e Trabalhistas</t>
  </si>
  <si>
    <t>4.6</t>
  </si>
  <si>
    <t>Custo de Reposição de Profissional Ausente</t>
  </si>
  <si>
    <t>MÓDULO 5</t>
  </si>
  <si>
    <t>CUSTOS INDIRETOS, TRIBUTOS E LUCRO</t>
  </si>
  <si>
    <t>Custos Indiretos, Tributos e Lucro</t>
  </si>
  <si>
    <t xml:space="preserve">Custos Indiretos </t>
  </si>
  <si>
    <t>Tributos</t>
  </si>
  <si>
    <t>B.1 - Tributos Federais (Especificar)</t>
  </si>
  <si>
    <t>COFINS</t>
  </si>
  <si>
    <t>CSSL</t>
  </si>
  <si>
    <t>PIS</t>
  </si>
  <si>
    <t>B.2 - Tributos Estaduais (Especificar)</t>
  </si>
  <si>
    <t>B.3 - Tributos Municipais (Especificar)</t>
  </si>
  <si>
    <t>ISS</t>
  </si>
  <si>
    <t>B.4 - Outros Tributos (Especificar</t>
  </si>
  <si>
    <t>Lucro</t>
  </si>
  <si>
    <t>Custos Indiretos, Tributos e Lucro por empregado.</t>
  </si>
  <si>
    <t>O valor referente a tributos é obtido aplicando-se o percentual sobre o valor do faturamento.</t>
  </si>
  <si>
    <t>QUADRO-RESUMO DO CUSTO POR EMPREGADO</t>
  </si>
  <si>
    <t>Mão-de-obra vinculada à execução contratual (valor por empregado)</t>
  </si>
  <si>
    <t>Subtotal (A+B+C+D)</t>
  </si>
  <si>
    <t>Módulo 1 - Composição da Remuneração</t>
  </si>
  <si>
    <t>Módulo 2 - Benefícios Mensais e Diários</t>
  </si>
  <si>
    <t>Módulo 3 - Insumos Diverso (Uniformes, Materiais, Equipamentos e Outros)</t>
  </si>
  <si>
    <t>Módulo 5 - Custos Indiretos, Tributos e Lucro</t>
  </si>
  <si>
    <t>R$</t>
  </si>
  <si>
    <t>Valor da Passagem</t>
  </si>
  <si>
    <t>BC para Desconto</t>
  </si>
  <si>
    <t>Qtde de Passagens / Mês</t>
  </si>
  <si>
    <t>% de Desconto</t>
  </si>
  <si>
    <t>IDENTIFICAÇÃO DO SERVIÇO</t>
  </si>
  <si>
    <t>Processo:</t>
  </si>
  <si>
    <t>Licitação:</t>
  </si>
  <si>
    <t>DADOS DO PROPONENTE</t>
  </si>
  <si>
    <t>Razão Social...................................:</t>
  </si>
  <si>
    <t>CNPJ..............................................:</t>
  </si>
  <si>
    <t xml:space="preserve">Regime de Tributação: (1)Real (2)Presumido (3 e 4)Simples  </t>
  </si>
  <si>
    <t xml:space="preserve">IR </t>
  </si>
  <si>
    <t>INSS ou CPP (Inclui RAT)</t>
  </si>
  <si>
    <t>Seguro Acidente de Trabalho (Incluir RAT)</t>
  </si>
  <si>
    <t>Incidência do FGTS sobre Aviso Prévio Indenizado</t>
  </si>
  <si>
    <t>Total dos Tributos</t>
  </si>
  <si>
    <t>Multa FGTS sobre Aviso Prévio Trabalhado</t>
  </si>
  <si>
    <t>Base de Cálculo</t>
  </si>
  <si>
    <t>Percentual (%)</t>
  </si>
  <si>
    <t>Valor do Auxílio/Dia</t>
  </si>
  <si>
    <t>Dias Trabalhados/Mês</t>
  </si>
  <si>
    <t>Base de Cálculo dos Custos Indiretos</t>
  </si>
  <si>
    <t>Base de Cálculo do Lucro</t>
  </si>
  <si>
    <t>Total Geral</t>
  </si>
  <si>
    <t>Seguro de Vida</t>
  </si>
  <si>
    <t>CCT  2012</t>
  </si>
  <si>
    <t>Tabela do SIMPLES</t>
  </si>
  <si>
    <t>Tributo</t>
  </si>
  <si>
    <t>Alíquota</t>
  </si>
  <si>
    <t>CPP</t>
  </si>
  <si>
    <t>INFORMAÇÕES COMPLEMENTARES - OPTANTES DO SIMPLES</t>
  </si>
  <si>
    <t>Faturamento dos Últimos 12 meses</t>
  </si>
  <si>
    <t>Digite S ou N ==&gt;</t>
  </si>
  <si>
    <t>S</t>
  </si>
  <si>
    <t>Planilha Orçamento - Administração</t>
  </si>
  <si>
    <t>São Vicente do Sul</t>
  </si>
  <si>
    <t>Motorista</t>
  </si>
  <si>
    <t>Horas Extras</t>
  </si>
  <si>
    <t>Quantidade</t>
  </si>
  <si>
    <t>Valor da Hora Extra</t>
  </si>
  <si>
    <t>Adicional de HE - 50%</t>
  </si>
  <si>
    <t>Adicional de HE - 100%</t>
  </si>
  <si>
    <t>Combustível</t>
  </si>
  <si>
    <t>R$/L</t>
  </si>
  <si>
    <t>Km/L</t>
  </si>
  <si>
    <t>Descanso Semanal Remunerado</t>
  </si>
  <si>
    <t>Seguro</t>
  </si>
  <si>
    <t>Custo Anual</t>
  </si>
  <si>
    <t>Depreciação</t>
  </si>
  <si>
    <t>Valor do Veículo - FIPE</t>
  </si>
  <si>
    <t>Depreciação Anual (10%)</t>
  </si>
  <si>
    <t>Manutenção com Base no Combustível</t>
  </si>
  <si>
    <t>N</t>
  </si>
  <si>
    <t>,</t>
  </si>
  <si>
    <t>Serviços de COLETA, TRANSPORTE E DESTINAÇÃO FINAL DE RESIDUOS SÓLIDOS DOMICILIARES.</t>
  </si>
  <si>
    <t>MODELO DE PLANILHA DE CUSTOS</t>
  </si>
  <si>
    <t>Planilha de Custos e Formação de Preços</t>
  </si>
  <si>
    <t>COLETA, TRANSPORTE E DESTINAÇÃO FINAL DE RESIDUOS SÓLIDOS DOMICILIARES</t>
  </si>
  <si>
    <t>Coleta de Lixo</t>
  </si>
  <si>
    <t>Uniformes e EPIs.</t>
  </si>
  <si>
    <t>Destinação final do Lixo</t>
  </si>
  <si>
    <t>Valor Mnsal por Empregado</t>
  </si>
  <si>
    <t>Valor dos Serventes</t>
  </si>
  <si>
    <t>Valor Mnsal do motorista, equipamentos e destinação final</t>
  </si>
  <si>
    <t>Valor Mensal</t>
  </si>
  <si>
    <r>
      <rPr>
        <b/>
        <sz val="18"/>
        <color indexed="10"/>
        <rFont val="Calibri"/>
        <family val="2"/>
      </rPr>
      <t>ANEXO III-A</t>
    </r>
    <r>
      <rPr>
        <b/>
        <sz val="18"/>
        <color indexed="8"/>
        <rFont val="Calibri"/>
        <family val="2"/>
      </rPr>
      <t xml:space="preserve"> </t>
    </r>
  </si>
  <si>
    <t>ANEXO III-A1</t>
  </si>
  <si>
    <t>ANEXO III-B1</t>
  </si>
  <si>
    <r>
      <rPr>
        <b/>
        <sz val="18"/>
        <color indexed="10"/>
        <rFont val="Calibri"/>
        <family val="2"/>
      </rPr>
      <t>ANEXO III - B</t>
    </r>
    <r>
      <rPr>
        <b/>
        <sz val="18"/>
        <color indexed="8"/>
        <rFont val="Calibri"/>
        <family val="2"/>
      </rPr>
      <t xml:space="preserve"> </t>
    </r>
  </si>
  <si>
    <t>ANEXO III-B2</t>
  </si>
  <si>
    <t>CCT  2013</t>
  </si>
  <si>
    <t>Coletores</t>
  </si>
  <si>
    <t>Coletor</t>
  </si>
  <si>
    <t>Concorrencia</t>
  </si>
  <si>
    <t>001/2013</t>
  </si>
  <si>
    <t>Concorrência</t>
  </si>
  <si>
    <t>ANEXO III-A2</t>
  </si>
  <si>
    <t>RESUMO DA PROPOSTA</t>
  </si>
  <si>
    <t>Motorista e Insumos Diversos</t>
  </si>
  <si>
    <t>Categoria</t>
  </si>
  <si>
    <t>Valor</t>
  </si>
  <si>
    <t>Valor do Contrato(Valor Mensal x 12)</t>
  </si>
</sst>
</file>

<file path=xl/styles.xml><?xml version="1.0" encoding="utf-8"?>
<styleSheet xmlns="http://schemas.openxmlformats.org/spreadsheetml/2006/main">
  <numFmts count="10">
    <numFmt numFmtId="7" formatCode="&quot;R$ &quot;#,##0.00_);\(&quot;R$ &quot;#,##0.00\)"/>
    <numFmt numFmtId="44" formatCode="_(&quot;R$ &quot;* #,##0.00_);_(&quot;R$ &quot;* \(#,##0.00\);_(&quot;R$ &quot;* &quot;-&quot;??_);_(@_)"/>
    <numFmt numFmtId="43" formatCode="_(* #,##0.00_);_(* \(#,##0.00\);_(* &quot;-&quot;??_);_(@_)"/>
    <numFmt numFmtId="172" formatCode="&quot;R$ &quot;#,##0.00"/>
    <numFmt numFmtId="173" formatCode="h:mm;@"/>
    <numFmt numFmtId="176" formatCode="_(* #,##0_);_(* \(#,##0\);_(* &quot;-&quot;??_);_(@_)"/>
    <numFmt numFmtId="177" formatCode="0.000%"/>
    <numFmt numFmtId="178" formatCode="0.0000%"/>
    <numFmt numFmtId="197" formatCode="_(&quot;R$ &quot;* #,##0.000_);_(&quot;R$ &quot;* \(#,##0.000\);_(&quot;R$ &quot;* &quot;-&quot;??_);_(@_)"/>
    <numFmt numFmtId="199" formatCode="_(&quot;R$ &quot;* #,##0.000_);_(&quot;R$ &quot;* \(#,##0.000\);_(&quot;R$ &quot;* &quot;-&quot;???_);_(@_)"/>
  </numFmts>
  <fonts count="29">
    <font>
      <sz val="11"/>
      <color theme="1"/>
      <name val="Calibri"/>
      <family val="2"/>
      <scheme val="minor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70">
    <xf numFmtId="0" fontId="0" fillId="0" borderId="0" xfId="0"/>
    <xf numFmtId="10" fontId="2" fillId="0" borderId="1" xfId="2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7" fontId="3" fillId="2" borderId="1" xfId="0" applyNumberFormat="1" applyFont="1" applyFill="1" applyBorder="1" applyAlignment="1" applyProtection="1">
      <alignment horizontal="distributed" vertical="center"/>
    </xf>
    <xf numFmtId="0" fontId="0" fillId="0" borderId="0" xfId="0" applyProtection="1"/>
    <xf numFmtId="0" fontId="3" fillId="0" borderId="2" xfId="0" applyFont="1" applyBorder="1" applyProtection="1"/>
    <xf numFmtId="0" fontId="0" fillId="0" borderId="3" xfId="0" applyBorder="1" applyProtection="1"/>
    <xf numFmtId="0" fontId="0" fillId="0" borderId="1" xfId="0" applyBorder="1" applyAlignment="1" applyProtection="1"/>
    <xf numFmtId="0" fontId="3" fillId="0" borderId="2" xfId="0" applyFont="1" applyFill="1" applyBorder="1" applyAlignment="1" applyProtection="1">
      <alignment horizontal="center"/>
    </xf>
    <xf numFmtId="10" fontId="2" fillId="0" borderId="1" xfId="2" applyNumberFormat="1" applyFont="1" applyBorder="1" applyAlignment="1" applyProtection="1">
      <alignment horizontal="center"/>
    </xf>
    <xf numFmtId="10" fontId="2" fillId="0" borderId="1" xfId="2" applyNumberFormat="1" applyFont="1" applyBorder="1" applyAlignment="1" applyProtection="1">
      <alignment horizontal="center" vertical="center"/>
    </xf>
    <xf numFmtId="10" fontId="3" fillId="2" borderId="1" xfId="2" applyNumberFormat="1" applyFont="1" applyFill="1" applyBorder="1" applyAlignment="1" applyProtection="1">
      <alignment horizontal="center"/>
    </xf>
    <xf numFmtId="0" fontId="3" fillId="0" borderId="3" xfId="0" applyFont="1" applyBorder="1" applyProtection="1"/>
    <xf numFmtId="10" fontId="2" fillId="2" borderId="1" xfId="2" applyNumberFormat="1" applyFont="1" applyFill="1" applyBorder="1" applyAlignment="1" applyProtection="1">
      <alignment horizontal="center"/>
    </xf>
    <xf numFmtId="7" fontId="0" fillId="2" borderId="1" xfId="0" applyNumberFormat="1" applyFill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center" vertical="center"/>
    </xf>
    <xf numFmtId="10" fontId="2" fillId="0" borderId="1" xfId="2" applyNumberFormat="1" applyFont="1" applyFill="1" applyBorder="1" applyAlignment="1" applyProtection="1">
      <alignment horizontal="center"/>
    </xf>
    <xf numFmtId="10" fontId="3" fillId="2" borderId="1" xfId="0" applyNumberFormat="1" applyFont="1" applyFill="1" applyBorder="1" applyAlignment="1" applyProtection="1">
      <alignment horizontal="center"/>
    </xf>
    <xf numFmtId="10" fontId="2" fillId="2" borderId="1" xfId="2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7" fontId="0" fillId="2" borderId="1" xfId="0" applyNumberFormat="1" applyFill="1" applyBorder="1" applyAlignment="1" applyProtection="1">
      <alignment horizontal="distributed"/>
    </xf>
    <xf numFmtId="7" fontId="0" fillId="2" borderId="1" xfId="0" applyNumberFormat="1" applyFont="1" applyFill="1" applyBorder="1" applyAlignment="1" applyProtection="1">
      <alignment horizontal="distributed"/>
    </xf>
    <xf numFmtId="7" fontId="0" fillId="0" borderId="1" xfId="0" applyNumberFormat="1" applyFill="1" applyBorder="1" applyAlignment="1" applyProtection="1">
      <alignment horizontal="distributed" vertical="center"/>
    </xf>
    <xf numFmtId="10" fontId="2" fillId="0" borderId="1" xfId="2" applyNumberFormat="1" applyFont="1" applyFill="1" applyBorder="1" applyAlignment="1" applyProtection="1">
      <alignment horizontal="center" vertical="center"/>
    </xf>
    <xf numFmtId="7" fontId="4" fillId="0" borderId="1" xfId="0" applyNumberFormat="1" applyFont="1" applyFill="1" applyBorder="1" applyAlignment="1" applyProtection="1">
      <alignment horizontal="distributed" vertical="center"/>
    </xf>
    <xf numFmtId="7" fontId="0" fillId="0" borderId="1" xfId="0" applyNumberFormat="1" applyFill="1" applyBorder="1" applyAlignment="1" applyProtection="1">
      <alignment horizontal="distributed"/>
    </xf>
    <xf numFmtId="0" fontId="3" fillId="0" borderId="1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4" xfId="0" applyFont="1" applyBorder="1" applyProtection="1"/>
    <xf numFmtId="0" fontId="3" fillId="0" borderId="5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/>
    </xf>
    <xf numFmtId="14" fontId="16" fillId="0" borderId="0" xfId="0" applyNumberFormat="1" applyFont="1" applyBorder="1" applyAlignment="1" applyProtection="1">
      <alignment horizontal="right"/>
      <protection locked="0"/>
    </xf>
    <xf numFmtId="173" fontId="16" fillId="0" borderId="0" xfId="0" applyNumberFormat="1" applyFont="1" applyBorder="1" applyProtection="1">
      <protection locked="0"/>
    </xf>
    <xf numFmtId="0" fontId="18" fillId="0" borderId="1" xfId="0" applyFont="1" applyBorder="1" applyAlignment="1" applyProtection="1">
      <protection locked="0"/>
    </xf>
    <xf numFmtId="0" fontId="16" fillId="0" borderId="1" xfId="0" applyFont="1" applyBorder="1" applyAlignment="1" applyProtection="1">
      <alignment horizontal="center"/>
      <protection locked="0"/>
    </xf>
    <xf numFmtId="9" fontId="19" fillId="0" borderId="1" xfId="0" applyNumberFormat="1" applyFont="1" applyBorder="1" applyAlignment="1" applyProtection="1">
      <protection locked="0"/>
    </xf>
    <xf numFmtId="10" fontId="16" fillId="0" borderId="1" xfId="0" applyNumberFormat="1" applyFont="1" applyBorder="1" applyAlignment="1" applyProtection="1">
      <alignment horizontal="right"/>
      <protection locked="0"/>
    </xf>
    <xf numFmtId="7" fontId="19" fillId="0" borderId="1" xfId="0" applyNumberFormat="1" applyFont="1" applyBorder="1" applyAlignment="1" applyProtection="1">
      <alignment horizontal="distributed" vertical="center"/>
      <protection locked="0"/>
    </xf>
    <xf numFmtId="10" fontId="20" fillId="0" borderId="1" xfId="2" applyNumberFormat="1" applyFont="1" applyBorder="1" applyAlignment="1" applyProtection="1">
      <alignment horizontal="center" vertical="center"/>
      <protection locked="0"/>
    </xf>
    <xf numFmtId="10" fontId="20" fillId="0" borderId="1" xfId="2" applyNumberFormat="1" applyFont="1" applyFill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10" fontId="20" fillId="0" borderId="1" xfId="2" applyNumberFormat="1" applyFont="1" applyFill="1" applyBorder="1" applyAlignment="1" applyProtection="1">
      <alignment horizontal="center" vertical="center"/>
      <protection locked="0"/>
    </xf>
    <xf numFmtId="10" fontId="20" fillId="0" borderId="1" xfId="2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left"/>
    </xf>
    <xf numFmtId="0" fontId="3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12" fillId="0" borderId="1" xfId="0" applyFont="1" applyBorder="1" applyAlignment="1" applyProtection="1"/>
    <xf numFmtId="7" fontId="12" fillId="0" borderId="1" xfId="0" applyNumberFormat="1" applyFont="1" applyBorder="1" applyAlignment="1" applyProtection="1">
      <alignment horizontal="distributed" vertical="distributed"/>
      <protection locked="0"/>
    </xf>
    <xf numFmtId="14" fontId="16" fillId="0" borderId="1" xfId="0" applyNumberFormat="1" applyFont="1" applyBorder="1" applyAlignment="1" applyProtection="1">
      <alignment horizontal="right" vertical="center"/>
      <protection locked="0"/>
    </xf>
    <xf numFmtId="1" fontId="16" fillId="0" borderId="1" xfId="0" applyNumberFormat="1" applyFont="1" applyBorder="1" applyAlignment="1" applyProtection="1">
      <alignment vertical="center"/>
      <protection locked="0"/>
    </xf>
    <xf numFmtId="176" fontId="16" fillId="0" borderId="1" xfId="3" applyNumberFormat="1" applyFont="1" applyBorder="1" applyAlignment="1" applyProtection="1">
      <alignment horizontal="distributed"/>
      <protection locked="0"/>
    </xf>
    <xf numFmtId="7" fontId="21" fillId="0" borderId="1" xfId="0" applyNumberFormat="1" applyFont="1" applyFill="1" applyBorder="1" applyAlignment="1" applyProtection="1">
      <alignment horizontal="distributed" vertical="distributed" justifyLastLine="1"/>
    </xf>
    <xf numFmtId="7" fontId="16" fillId="0" borderId="1" xfId="0" applyNumberFormat="1" applyFont="1" applyFill="1" applyBorder="1" applyAlignment="1" applyProtection="1">
      <alignment horizontal="distributed" vertical="center"/>
    </xf>
    <xf numFmtId="7" fontId="22" fillId="0" borderId="1" xfId="0" applyNumberFormat="1" applyFont="1" applyFill="1" applyBorder="1" applyAlignment="1" applyProtection="1">
      <alignment horizontal="distributed" vertical="center"/>
    </xf>
    <xf numFmtId="7" fontId="20" fillId="0" borderId="1" xfId="0" applyNumberFormat="1" applyFont="1" applyFill="1" applyBorder="1" applyAlignment="1" applyProtection="1">
      <alignment horizontal="distributed" vertical="center"/>
    </xf>
    <xf numFmtId="177" fontId="20" fillId="0" borderId="1" xfId="2" applyNumberFormat="1" applyFont="1" applyBorder="1" applyAlignment="1" applyProtection="1">
      <alignment horizontal="center"/>
      <protection locked="0"/>
    </xf>
    <xf numFmtId="17" fontId="16" fillId="0" borderId="0" xfId="0" applyNumberFormat="1" applyFont="1" applyAlignment="1" applyProtection="1">
      <alignment horizontal="right"/>
      <protection locked="0"/>
    </xf>
    <xf numFmtId="172" fontId="0" fillId="5" borderId="1" xfId="0" applyNumberFormat="1" applyFill="1" applyBorder="1" applyAlignment="1" applyProtection="1">
      <alignment horizontal="distributed"/>
    </xf>
    <xf numFmtId="7" fontId="0" fillId="5" borderId="1" xfId="0" applyNumberFormat="1" applyFill="1" applyBorder="1" applyAlignment="1" applyProtection="1">
      <alignment horizontal="distributed" vertical="center"/>
    </xf>
    <xf numFmtId="178" fontId="20" fillId="5" borderId="1" xfId="2" applyNumberFormat="1" applyFont="1" applyFill="1" applyBorder="1" applyAlignment="1" applyProtection="1">
      <alignment horizontal="center" vertical="center"/>
      <protection locked="0"/>
    </xf>
    <xf numFmtId="7" fontId="0" fillId="0" borderId="1" xfId="0" applyNumberFormat="1" applyFill="1" applyBorder="1" applyAlignment="1" applyProtection="1">
      <alignment horizontal="distributed" vertical="center"/>
      <protection locked="0"/>
    </xf>
    <xf numFmtId="172" fontId="16" fillId="0" borderId="1" xfId="0" applyNumberFormat="1" applyFont="1" applyBorder="1" applyAlignment="1" applyProtection="1">
      <alignment horizontal="distributed"/>
      <protection locked="0"/>
    </xf>
    <xf numFmtId="10" fontId="17" fillId="0" borderId="1" xfId="2" applyNumberFormat="1" applyFont="1" applyBorder="1" applyProtection="1">
      <protection locked="0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22" fillId="0" borderId="1" xfId="0" applyFont="1" applyBorder="1" applyAlignment="1" applyProtection="1">
      <alignment horizontal="center"/>
    </xf>
    <xf numFmtId="7" fontId="12" fillId="0" borderId="1" xfId="0" applyNumberFormat="1" applyFont="1" applyBorder="1" applyAlignment="1" applyProtection="1">
      <alignment horizontal="distributed" vertical="distributed"/>
    </xf>
    <xf numFmtId="0" fontId="17" fillId="0" borderId="1" xfId="0" applyFont="1" applyBorder="1" applyAlignment="1" applyProtection="1">
      <alignment horizontal="center"/>
    </xf>
    <xf numFmtId="0" fontId="16" fillId="0" borderId="1" xfId="0" applyFont="1" applyFill="1" applyBorder="1" applyAlignment="1" applyProtection="1">
      <protection locked="0"/>
    </xf>
    <xf numFmtId="172" fontId="16" fillId="0" borderId="1" xfId="0" applyNumberFormat="1" applyFont="1" applyFill="1" applyBorder="1" applyAlignment="1" applyProtection="1">
      <alignment horizontal="distributed"/>
      <protection locked="0"/>
    </xf>
    <xf numFmtId="172" fontId="19" fillId="5" borderId="1" xfId="0" applyNumberFormat="1" applyFont="1" applyFill="1" applyBorder="1" applyAlignment="1" applyProtection="1">
      <alignment horizontal="distributed" vertical="justify" justifyLastLine="1"/>
    </xf>
    <xf numFmtId="7" fontId="16" fillId="0" borderId="1" xfId="0" applyNumberFormat="1" applyFont="1" applyFill="1" applyBorder="1" applyAlignment="1" applyProtection="1">
      <alignment horizontal="distributed" vertical="center"/>
      <protection locked="0"/>
    </xf>
    <xf numFmtId="7" fontId="13" fillId="5" borderId="1" xfId="0" applyNumberFormat="1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  <protection locked="0"/>
    </xf>
    <xf numFmtId="7" fontId="21" fillId="0" borderId="6" xfId="0" applyNumberFormat="1" applyFont="1" applyBorder="1" applyAlignment="1" applyProtection="1">
      <alignment horizontal="distributed"/>
    </xf>
    <xf numFmtId="7" fontId="13" fillId="5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7" fontId="21" fillId="0" borderId="6" xfId="0" applyNumberFormat="1" applyFont="1" applyFill="1" applyBorder="1" applyAlignment="1" applyProtection="1">
      <alignment horizontal="distributed" vertical="center"/>
    </xf>
    <xf numFmtId="0" fontId="0" fillId="0" borderId="1" xfId="0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/>
    </xf>
    <xf numFmtId="7" fontId="12" fillId="0" borderId="1" xfId="0" applyNumberFormat="1" applyFont="1" applyBorder="1" applyAlignment="1" applyProtection="1"/>
    <xf numFmtId="0" fontId="12" fillId="0" borderId="1" xfId="0" applyFont="1" applyBorder="1" applyAlignment="1" applyProtection="1">
      <alignment horizontal="center" vertical="center"/>
    </xf>
    <xf numFmtId="44" fontId="12" fillId="0" borderId="1" xfId="0" applyNumberFormat="1" applyFont="1" applyBorder="1" applyAlignment="1" applyProtection="1">
      <alignment horizontal="distributed" vertical="distributed"/>
    </xf>
    <xf numFmtId="44" fontId="15" fillId="3" borderId="1" xfId="1" applyFont="1" applyFill="1" applyBorder="1" applyAlignment="1" applyProtection="1">
      <alignment horizontal="justify" vertical="center"/>
    </xf>
    <xf numFmtId="44" fontId="15" fillId="0" borderId="1" xfId="1" applyFont="1" applyBorder="1" applyAlignment="1" applyProtection="1">
      <protection locked="0"/>
    </xf>
    <xf numFmtId="0" fontId="17" fillId="6" borderId="1" xfId="0" applyFont="1" applyFill="1" applyBorder="1" applyAlignment="1" applyProtection="1">
      <alignment horizontal="center" vertical="center"/>
    </xf>
    <xf numFmtId="0" fontId="17" fillId="6" borderId="1" xfId="0" applyFont="1" applyFill="1" applyBorder="1" applyAlignment="1" applyProtection="1">
      <alignment horizontal="center"/>
    </xf>
    <xf numFmtId="0" fontId="17" fillId="6" borderId="1" xfId="0" applyFont="1" applyFill="1" applyBorder="1" applyAlignment="1" applyProtection="1">
      <alignment horizontal="center"/>
      <protection locked="0"/>
    </xf>
    <xf numFmtId="44" fontId="0" fillId="0" borderId="1" xfId="0" applyNumberFormat="1" applyBorder="1" applyAlignment="1" applyProtection="1">
      <protection locked="0"/>
    </xf>
    <xf numFmtId="9" fontId="17" fillId="6" borderId="1" xfId="0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Protection="1"/>
    <xf numFmtId="7" fontId="0" fillId="0" borderId="0" xfId="0" applyNumberFormat="1" applyProtection="1"/>
    <xf numFmtId="10" fontId="2" fillId="7" borderId="1" xfId="2" applyNumberFormat="1" applyFont="1" applyFill="1" applyBorder="1" applyAlignment="1" applyProtection="1">
      <alignment horizontal="center"/>
    </xf>
    <xf numFmtId="7" fontId="0" fillId="7" borderId="1" xfId="0" applyNumberFormat="1" applyFill="1" applyBorder="1" applyAlignment="1" applyProtection="1">
      <alignment horizontal="distributed" vertical="center"/>
    </xf>
    <xf numFmtId="10" fontId="20" fillId="5" borderId="1" xfId="2" applyNumberFormat="1" applyFont="1" applyFill="1" applyBorder="1" applyAlignment="1" applyProtection="1">
      <alignment horizontal="center" vertical="center"/>
      <protection locked="0"/>
    </xf>
    <xf numFmtId="0" fontId="16" fillId="8" borderId="1" xfId="0" applyFont="1" applyFill="1" applyBorder="1" applyAlignment="1" applyProtection="1">
      <alignment horizontal="right"/>
      <protection locked="0"/>
    </xf>
    <xf numFmtId="44" fontId="16" fillId="8" borderId="1" xfId="3" applyNumberFormat="1" applyFont="1" applyFill="1" applyBorder="1" applyAlignment="1" applyProtection="1">
      <alignment horizontal="right"/>
      <protection locked="0"/>
    </xf>
    <xf numFmtId="14" fontId="16" fillId="8" borderId="1" xfId="0" applyNumberFormat="1" applyFont="1" applyFill="1" applyBorder="1" applyAlignment="1" applyProtection="1">
      <alignment horizontal="right"/>
      <protection locked="0"/>
    </xf>
    <xf numFmtId="7" fontId="19" fillId="8" borderId="1" xfId="0" applyNumberFormat="1" applyFont="1" applyFill="1" applyBorder="1" applyAlignment="1" applyProtection="1">
      <alignment horizontal="distributed" vertical="center"/>
      <protection locked="0"/>
    </xf>
    <xf numFmtId="0" fontId="0" fillId="8" borderId="1" xfId="0" applyFill="1" applyBorder="1" applyAlignment="1" applyProtection="1">
      <alignment horizontal="center"/>
    </xf>
    <xf numFmtId="197" fontId="15" fillId="8" borderId="1" xfId="1" applyNumberFormat="1" applyFont="1" applyFill="1" applyBorder="1" applyAlignment="1" applyProtection="1">
      <alignment horizontal="center"/>
    </xf>
    <xf numFmtId="44" fontId="15" fillId="8" borderId="1" xfId="1" applyFont="1" applyFill="1" applyBorder="1" applyAlignment="1" applyProtection="1"/>
    <xf numFmtId="44" fontId="15" fillId="8" borderId="1" xfId="1" applyFont="1" applyFill="1" applyBorder="1" applyAlignment="1" applyProtection="1">
      <protection locked="0"/>
    </xf>
    <xf numFmtId="9" fontId="0" fillId="8" borderId="1" xfId="0" applyNumberFormat="1" applyFill="1" applyBorder="1" applyAlignment="1" applyProtection="1">
      <protection locked="0"/>
    </xf>
    <xf numFmtId="1" fontId="23" fillId="8" borderId="1" xfId="0" applyNumberFormat="1" applyFont="1" applyFill="1" applyBorder="1" applyAlignment="1" applyProtection="1">
      <alignment horizontal="right"/>
      <protection locked="0"/>
    </xf>
    <xf numFmtId="44" fontId="22" fillId="6" borderId="7" xfId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199" fontId="0" fillId="0" borderId="0" xfId="0" applyNumberFormat="1" applyProtection="1"/>
    <xf numFmtId="44" fontId="3" fillId="2" borderId="1" xfId="0" applyNumberFormat="1" applyFont="1" applyFill="1" applyBorder="1" applyAlignment="1" applyProtection="1">
      <alignment horizontal="distributed" vertical="center"/>
    </xf>
    <xf numFmtId="44" fontId="22" fillId="6" borderId="7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justify" vertical="center"/>
    </xf>
    <xf numFmtId="0" fontId="8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17" fontId="16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16" fillId="0" borderId="4" xfId="0" applyFont="1" applyBorder="1" applyAlignment="1" applyProtection="1">
      <alignment horizontal="right" vertical="center"/>
      <protection locked="0"/>
    </xf>
    <xf numFmtId="0" fontId="16" fillId="0" borderId="9" xfId="0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justify" vertical="justify"/>
    </xf>
    <xf numFmtId="0" fontId="0" fillId="0" borderId="9" xfId="0" applyBorder="1" applyAlignment="1" applyProtection="1">
      <alignment horizontal="justify" vertical="justify"/>
    </xf>
    <xf numFmtId="1" fontId="16" fillId="0" borderId="4" xfId="3" applyNumberFormat="1" applyFont="1" applyBorder="1" applyAlignment="1" applyProtection="1">
      <alignment horizontal="center" vertical="center"/>
      <protection locked="0"/>
    </xf>
    <xf numFmtId="1" fontId="16" fillId="0" borderId="9" xfId="3" applyNumberFormat="1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17" fillId="0" borderId="9" xfId="0" applyFont="1" applyBorder="1" applyAlignment="1" applyProtection="1">
      <alignment horizontal="center" vertical="center" wrapText="1"/>
    </xf>
    <xf numFmtId="1" fontId="24" fillId="0" borderId="4" xfId="3" applyNumberFormat="1" applyFont="1" applyBorder="1" applyAlignment="1" applyProtection="1">
      <alignment horizontal="center" vertical="center"/>
    </xf>
    <xf numFmtId="1" fontId="24" fillId="0" borderId="9" xfId="3" applyNumberFormat="1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left"/>
    </xf>
    <xf numFmtId="0" fontId="6" fillId="0" borderId="12" xfId="0" applyFont="1" applyBorder="1" applyAlignment="1" applyProtection="1"/>
    <xf numFmtId="0" fontId="6" fillId="0" borderId="13" xfId="0" applyFont="1" applyBorder="1" applyAlignment="1" applyProtection="1"/>
    <xf numFmtId="0" fontId="6" fillId="0" borderId="12" xfId="0" applyFont="1" applyBorder="1" applyAlignment="1" applyProtection="1">
      <alignment horizontal="left"/>
    </xf>
    <xf numFmtId="0" fontId="6" fillId="0" borderId="13" xfId="0" applyFont="1" applyBorder="1" applyAlignment="1" applyProtection="1">
      <alignment horizontal="left"/>
    </xf>
    <xf numFmtId="0" fontId="3" fillId="4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6" fillId="0" borderId="8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left"/>
    </xf>
    <xf numFmtId="0" fontId="12" fillId="0" borderId="1" xfId="0" applyFont="1" applyBorder="1" applyAlignment="1" applyProtection="1">
      <alignment horizontal="left"/>
    </xf>
    <xf numFmtId="0" fontId="11" fillId="0" borderId="5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7" fontId="12" fillId="0" borderId="5" xfId="0" applyNumberFormat="1" applyFont="1" applyBorder="1" applyAlignment="1" applyProtection="1">
      <alignment horizontal="distributed" vertical="distributed" justifyLastLine="1"/>
    </xf>
    <xf numFmtId="7" fontId="12" fillId="0" borderId="7" xfId="0" applyNumberFormat="1" applyFont="1" applyBorder="1" applyAlignment="1" applyProtection="1">
      <alignment horizontal="distributed" vertical="distributed" justifyLastLine="1"/>
    </xf>
    <xf numFmtId="0" fontId="11" fillId="0" borderId="1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7" fontId="0" fillId="0" borderId="6" xfId="0" applyNumberFormat="1" applyFill="1" applyBorder="1" applyAlignment="1" applyProtection="1">
      <alignment horizontal="distributed" vertical="center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7" fontId="0" fillId="0" borderId="5" xfId="0" applyNumberFormat="1" applyFill="1" applyBorder="1" applyAlignment="1" applyProtection="1">
      <alignment horizontal="distributed" vertical="center"/>
    </xf>
    <xf numFmtId="7" fontId="0" fillId="0" borderId="14" xfId="0" applyNumberFormat="1" applyFill="1" applyBorder="1" applyAlignment="1" applyProtection="1">
      <alignment horizontal="distributed" vertical="center"/>
    </xf>
    <xf numFmtId="7" fontId="0" fillId="0" borderId="7" xfId="0" applyNumberFormat="1" applyFill="1" applyBorder="1" applyAlignment="1" applyProtection="1">
      <alignment horizontal="distributed" vertical="center"/>
    </xf>
    <xf numFmtId="0" fontId="12" fillId="0" borderId="1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44" fontId="15" fillId="3" borderId="5" xfId="1" applyFont="1" applyFill="1" applyBorder="1" applyAlignment="1" applyProtection="1">
      <alignment horizontal="center" vertical="center"/>
    </xf>
    <xf numFmtId="44" fontId="15" fillId="3" borderId="7" xfId="1" applyFont="1" applyFill="1" applyBorder="1" applyAlignment="1" applyProtection="1">
      <alignment horizontal="center" vertical="center"/>
    </xf>
    <xf numFmtId="44" fontId="22" fillId="6" borderId="5" xfId="1" applyFont="1" applyFill="1" applyBorder="1" applyAlignment="1" applyProtection="1">
      <alignment horizontal="center" vertical="center"/>
      <protection locked="0"/>
    </xf>
    <xf numFmtId="44" fontId="22" fillId="6" borderId="7" xfId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/>
    </xf>
    <xf numFmtId="0" fontId="3" fillId="4" borderId="9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left"/>
    </xf>
    <xf numFmtId="0" fontId="0" fillId="0" borderId="1" xfId="0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left" vertical="center"/>
    </xf>
    <xf numFmtId="7" fontId="16" fillId="0" borderId="5" xfId="0" applyNumberFormat="1" applyFont="1" applyFill="1" applyBorder="1" applyAlignment="1" applyProtection="1">
      <alignment horizontal="distributed" vertical="center"/>
    </xf>
    <xf numFmtId="7" fontId="16" fillId="0" borderId="7" xfId="0" applyNumberFormat="1" applyFont="1" applyFill="1" applyBorder="1" applyAlignment="1" applyProtection="1">
      <alignment horizontal="distributed" vertical="center"/>
    </xf>
    <xf numFmtId="0" fontId="7" fillId="0" borderId="10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justify" vertical="center" wrapText="1"/>
    </xf>
    <xf numFmtId="0" fontId="0" fillId="0" borderId="11" xfId="0" applyBorder="1" applyAlignment="1" applyProtection="1">
      <alignment horizontal="justify" vertical="center" wrapText="1"/>
    </xf>
    <xf numFmtId="0" fontId="0" fillId="0" borderId="3" xfId="0" applyBorder="1" applyAlignment="1" applyProtection="1">
      <alignment horizontal="justify" vertical="center" wrapText="1"/>
    </xf>
    <xf numFmtId="0" fontId="0" fillId="0" borderId="13" xfId="0" applyBorder="1" applyAlignment="1" applyProtection="1">
      <alignment horizontal="justify" vertical="center" wrapText="1"/>
    </xf>
    <xf numFmtId="10" fontId="2" fillId="0" borderId="5" xfId="2" applyNumberFormat="1" applyFont="1" applyFill="1" applyBorder="1" applyAlignment="1" applyProtection="1">
      <alignment horizontal="center" vertical="center"/>
    </xf>
    <xf numFmtId="10" fontId="2" fillId="0" borderId="7" xfId="2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justify" vertical="center" wrapText="1"/>
    </xf>
    <xf numFmtId="0" fontId="0" fillId="0" borderId="9" xfId="0" applyBorder="1" applyAlignment="1" applyProtection="1">
      <alignment horizontal="justify" vertical="center" wrapText="1"/>
    </xf>
    <xf numFmtId="0" fontId="0" fillId="0" borderId="4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justify" wrapText="1"/>
    </xf>
    <xf numFmtId="0" fontId="3" fillId="2" borderId="9" xfId="0" applyFont="1" applyFill="1" applyBorder="1" applyAlignment="1" applyProtection="1">
      <alignment horizontal="justify" wrapText="1"/>
    </xf>
    <xf numFmtId="0" fontId="0" fillId="0" borderId="4" xfId="0" applyBorder="1" applyAlignment="1" applyProtection="1">
      <alignment horizontal="justify" wrapText="1"/>
    </xf>
    <xf numFmtId="0" fontId="0" fillId="0" borderId="9" xfId="0" applyBorder="1" applyAlignment="1" applyProtection="1">
      <alignment horizontal="justify" wrapText="1"/>
    </xf>
    <xf numFmtId="0" fontId="0" fillId="0" borderId="9" xfId="0" applyBorder="1" applyAlignment="1" applyProtection="1">
      <alignment horizontal="left"/>
    </xf>
    <xf numFmtId="0" fontId="0" fillId="0" borderId="1" xfId="0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/>
    </xf>
    <xf numFmtId="0" fontId="21" fillId="0" borderId="8" xfId="0" applyFont="1" applyFill="1" applyBorder="1" applyAlignment="1" applyProtection="1">
      <alignment horizontal="left"/>
    </xf>
    <xf numFmtId="0" fontId="21" fillId="0" borderId="9" xfId="0" applyFont="1" applyFill="1" applyBorder="1" applyAlignment="1" applyProtection="1">
      <alignment horizontal="left"/>
    </xf>
    <xf numFmtId="0" fontId="3" fillId="0" borderId="5" xfId="0" applyFont="1" applyBorder="1" applyAlignment="1" applyProtection="1">
      <alignment horizontal="center" vertical="top"/>
    </xf>
    <xf numFmtId="0" fontId="3" fillId="0" borderId="14" xfId="0" applyFont="1" applyBorder="1" applyAlignment="1" applyProtection="1">
      <alignment horizontal="center" vertical="top"/>
    </xf>
    <xf numFmtId="0" fontId="3" fillId="0" borderId="7" xfId="0" applyFont="1" applyBorder="1" applyAlignment="1" applyProtection="1">
      <alignment horizontal="center" vertical="top"/>
    </xf>
    <xf numFmtId="0" fontId="0" fillId="0" borderId="4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5" xfId="0" applyBorder="1" applyAlignment="1" applyProtection="1">
      <alignment vertical="top" wrapText="1"/>
    </xf>
    <xf numFmtId="0" fontId="0" fillId="0" borderId="14" xfId="0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0" fillId="0" borderId="1" xfId="0" applyBorder="1" applyAlignment="1" applyProtection="1">
      <alignment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17" fillId="5" borderId="7" xfId="0" applyFont="1" applyFill="1" applyBorder="1" applyAlignment="1" applyProtection="1">
      <alignment horizontal="center"/>
    </xf>
    <xf numFmtId="0" fontId="17" fillId="5" borderId="1" xfId="0" applyFont="1" applyFill="1" applyBorder="1" applyAlignment="1" applyProtection="1">
      <alignment horizontal="center"/>
    </xf>
    <xf numFmtId="44" fontId="15" fillId="0" borderId="1" xfId="1" applyFont="1" applyBorder="1" applyAlignment="1" applyProtection="1">
      <alignment horizontal="center" vertical="center"/>
    </xf>
    <xf numFmtId="0" fontId="28" fillId="0" borderId="4" xfId="0" applyFont="1" applyBorder="1" applyAlignment="1" applyProtection="1">
      <alignment horizontal="left"/>
    </xf>
    <xf numFmtId="0" fontId="28" fillId="0" borderId="9" xfId="0" applyFont="1" applyBorder="1" applyAlignment="1" applyProtection="1">
      <alignment horizontal="left"/>
    </xf>
    <xf numFmtId="7" fontId="27" fillId="0" borderId="1" xfId="1" applyNumberFormat="1" applyFont="1" applyBorder="1" applyAlignment="1" applyProtection="1">
      <alignment horizontal="right" vertical="center"/>
    </xf>
    <xf numFmtId="44" fontId="27" fillId="0" borderId="1" xfId="1" applyFont="1" applyBorder="1" applyAlignment="1" applyProtection="1">
      <alignment horizontal="right" vertical="center"/>
    </xf>
    <xf numFmtId="7" fontId="28" fillId="0" borderId="1" xfId="1" applyNumberFormat="1" applyFont="1" applyBorder="1" applyAlignment="1" applyProtection="1">
      <alignment horizontal="right" vertical="center"/>
    </xf>
    <xf numFmtId="44" fontId="28" fillId="0" borderId="1" xfId="1" applyFont="1" applyBorder="1" applyAlignment="1" applyProtection="1">
      <alignment horizontal="right" vertical="center"/>
    </xf>
    <xf numFmtId="0" fontId="27" fillId="9" borderId="1" xfId="0" applyFont="1" applyFill="1" applyBorder="1" applyAlignment="1" applyProtection="1">
      <alignment horizontal="center"/>
    </xf>
    <xf numFmtId="0" fontId="28" fillId="5" borderId="7" xfId="0" applyFont="1" applyFill="1" applyBorder="1" applyAlignment="1" applyProtection="1">
      <alignment horizontal="center"/>
    </xf>
    <xf numFmtId="0" fontId="28" fillId="5" borderId="1" xfId="0" applyFont="1" applyFill="1" applyBorder="1" applyAlignment="1" applyProtection="1">
      <alignment horizontal="center"/>
    </xf>
    <xf numFmtId="0" fontId="13" fillId="5" borderId="1" xfId="0" applyFont="1" applyFill="1" applyBorder="1" applyAlignment="1" applyProtection="1">
      <alignment horizontal="center"/>
    </xf>
  </cellXfs>
  <cellStyles count="4">
    <cellStyle name="Moeda" xfId="1" builtinId="4"/>
    <cellStyle name="Normal" xfId="0" builtinId="0"/>
    <cellStyle name="Porcentagem" xfId="2" builtinId="5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9</xdr:row>
      <xdr:rowOff>28575</xdr:rowOff>
    </xdr:from>
    <xdr:to>
      <xdr:col>3</xdr:col>
      <xdr:colOff>997458</xdr:colOff>
      <xdr:row>9</xdr:row>
      <xdr:rowOff>152400</xdr:rowOff>
    </xdr:to>
    <xdr:sp macro="" textlink="">
      <xdr:nvSpPr>
        <xdr:cNvPr id="2" name="Seta para a direita 1"/>
        <xdr:cNvSpPr/>
      </xdr:nvSpPr>
      <xdr:spPr>
        <a:xfrm>
          <a:off x="3667125" y="2695575"/>
          <a:ext cx="978408" cy="123825"/>
        </a:xfrm>
        <a:prstGeom prst="rightArrow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pt-BR"/>
        </a:p>
      </xdr:txBody>
    </xdr:sp>
    <xdr:clientData/>
  </xdr:twoCellAnchor>
  <xdr:twoCellAnchor>
    <xdr:from>
      <xdr:col>3</xdr:col>
      <xdr:colOff>19050</xdr:colOff>
      <xdr:row>196</xdr:row>
      <xdr:rowOff>28575</xdr:rowOff>
    </xdr:from>
    <xdr:to>
      <xdr:col>3</xdr:col>
      <xdr:colOff>997458</xdr:colOff>
      <xdr:row>196</xdr:row>
      <xdr:rowOff>152400</xdr:rowOff>
    </xdr:to>
    <xdr:sp macro="" textlink="">
      <xdr:nvSpPr>
        <xdr:cNvPr id="3" name="Seta para a direita 2"/>
        <xdr:cNvSpPr/>
      </xdr:nvSpPr>
      <xdr:spPr>
        <a:xfrm>
          <a:off x="3667125" y="2695575"/>
          <a:ext cx="978408" cy="123825"/>
        </a:xfrm>
        <a:prstGeom prst="rightArrow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pt-B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9</xdr:row>
      <xdr:rowOff>28575</xdr:rowOff>
    </xdr:from>
    <xdr:to>
      <xdr:col>3</xdr:col>
      <xdr:colOff>997458</xdr:colOff>
      <xdr:row>9</xdr:row>
      <xdr:rowOff>152400</xdr:rowOff>
    </xdr:to>
    <xdr:sp macro="" textlink="">
      <xdr:nvSpPr>
        <xdr:cNvPr id="3" name="Seta para a direita 2"/>
        <xdr:cNvSpPr/>
      </xdr:nvSpPr>
      <xdr:spPr>
        <a:xfrm>
          <a:off x="3876675" y="1514475"/>
          <a:ext cx="978408" cy="123825"/>
        </a:xfrm>
        <a:prstGeom prst="rightArrow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pt-B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9</xdr:row>
      <xdr:rowOff>28575</xdr:rowOff>
    </xdr:from>
    <xdr:to>
      <xdr:col>3</xdr:col>
      <xdr:colOff>997458</xdr:colOff>
      <xdr:row>9</xdr:row>
      <xdr:rowOff>152400</xdr:rowOff>
    </xdr:to>
    <xdr:sp macro="" textlink="">
      <xdr:nvSpPr>
        <xdr:cNvPr id="2" name="Seta para a direita 1"/>
        <xdr:cNvSpPr/>
      </xdr:nvSpPr>
      <xdr:spPr>
        <a:xfrm>
          <a:off x="3667125" y="2695575"/>
          <a:ext cx="978408" cy="123825"/>
        </a:xfrm>
        <a:prstGeom prst="rightArrow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pt-BR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2"/>
  <sheetViews>
    <sheetView topLeftCell="A148" workbookViewId="0">
      <selection activeCell="A168" sqref="A168:E168"/>
    </sheetView>
  </sheetViews>
  <sheetFormatPr defaultRowHeight="15"/>
  <cols>
    <col min="1" max="1" width="17.42578125" style="4" customWidth="1"/>
    <col min="2" max="2" width="18.7109375" style="4" customWidth="1"/>
    <col min="3" max="3" width="19.42578125" style="4" customWidth="1"/>
    <col min="4" max="4" width="22.5703125" style="4" customWidth="1"/>
    <col min="5" max="5" width="27.140625" style="4" customWidth="1"/>
    <col min="6" max="16384" width="9.140625" style="4"/>
  </cols>
  <sheetData>
    <row r="1" spans="1:5" ht="42.75" customHeight="1">
      <c r="A1" s="122" t="s">
        <v>184</v>
      </c>
      <c r="B1" s="122"/>
      <c r="C1" s="122"/>
      <c r="D1" s="122"/>
      <c r="E1" s="122"/>
    </row>
    <row r="2" spans="1:5" ht="42.75" customHeight="1">
      <c r="A2" s="123" t="s">
        <v>183</v>
      </c>
      <c r="B2" s="123"/>
      <c r="C2" s="123"/>
      <c r="D2" s="123"/>
      <c r="E2" s="123"/>
    </row>
    <row r="3" spans="1:5" ht="30.75" customHeight="1">
      <c r="A3" s="124" t="s">
        <v>194</v>
      </c>
      <c r="B3" s="124"/>
      <c r="C3" s="124"/>
      <c r="D3" s="124"/>
      <c r="E3" s="124"/>
    </row>
    <row r="4" spans="1:5" ht="18.75">
      <c r="A4" s="125" t="s">
        <v>185</v>
      </c>
      <c r="B4" s="126"/>
      <c r="C4" s="126"/>
      <c r="D4" s="126"/>
      <c r="E4" s="127"/>
    </row>
    <row r="5" spans="1:5">
      <c r="A5" s="31" t="s">
        <v>134</v>
      </c>
      <c r="B5" s="128"/>
      <c r="C5" s="129"/>
      <c r="D5" s="32" t="s">
        <v>135</v>
      </c>
      <c r="E5" s="62"/>
    </row>
    <row r="6" spans="1:5">
      <c r="A6" s="31" t="s">
        <v>0</v>
      </c>
      <c r="B6" s="37"/>
      <c r="C6" s="33" t="s">
        <v>1</v>
      </c>
      <c r="D6" s="38"/>
      <c r="E6" s="33" t="s">
        <v>2</v>
      </c>
    </row>
    <row r="7" spans="1:5">
      <c r="A7" s="130" t="s">
        <v>136</v>
      </c>
      <c r="B7" s="130"/>
      <c r="C7" s="130"/>
      <c r="D7" s="130"/>
      <c r="E7" s="130"/>
    </row>
    <row r="8" spans="1:5">
      <c r="A8" s="131" t="s">
        <v>137</v>
      </c>
      <c r="B8" s="131"/>
      <c r="C8" s="132" t="s">
        <v>163</v>
      </c>
      <c r="D8" s="132"/>
      <c r="E8" s="132"/>
    </row>
    <row r="9" spans="1:5">
      <c r="A9" s="131" t="s">
        <v>138</v>
      </c>
      <c r="B9" s="131"/>
      <c r="C9" s="133"/>
      <c r="D9" s="134"/>
      <c r="E9" s="135"/>
    </row>
    <row r="10" spans="1:5">
      <c r="A10" s="136" t="s">
        <v>139</v>
      </c>
      <c r="B10" s="137"/>
      <c r="C10" s="138"/>
      <c r="D10" s="39"/>
      <c r="E10" s="26"/>
    </row>
    <row r="11" spans="1:5">
      <c r="A11" s="130" t="s">
        <v>182</v>
      </c>
      <c r="B11" s="130"/>
      <c r="C11" s="130"/>
      <c r="D11" s="130"/>
      <c r="E11" s="130"/>
    </row>
    <row r="12" spans="1:5">
      <c r="A12" s="27" t="s">
        <v>3</v>
      </c>
      <c r="B12" s="139" t="s">
        <v>7</v>
      </c>
      <c r="C12" s="139"/>
      <c r="D12" s="139"/>
      <c r="E12" s="54"/>
    </row>
    <row r="13" spans="1:5">
      <c r="A13" s="27" t="s">
        <v>4</v>
      </c>
      <c r="B13" s="140" t="s">
        <v>8</v>
      </c>
      <c r="C13" s="141"/>
      <c r="D13" s="142"/>
      <c r="E13" s="143"/>
    </row>
    <row r="14" spans="1:5">
      <c r="A14" s="27" t="s">
        <v>5</v>
      </c>
      <c r="B14" s="139" t="s">
        <v>9</v>
      </c>
      <c r="C14" s="139"/>
      <c r="D14" s="139"/>
      <c r="E14" s="110"/>
    </row>
    <row r="15" spans="1:5">
      <c r="A15" s="27" t="s">
        <v>6</v>
      </c>
      <c r="B15" s="139" t="s">
        <v>10</v>
      </c>
      <c r="C15" s="139"/>
      <c r="D15" s="139"/>
      <c r="E15" s="55"/>
    </row>
    <row r="16" spans="1:5">
      <c r="A16" s="130" t="s">
        <v>133</v>
      </c>
      <c r="B16" s="130"/>
      <c r="C16" s="130"/>
      <c r="D16" s="130"/>
      <c r="E16" s="130"/>
    </row>
    <row r="17" spans="1:5">
      <c r="A17" s="144" t="s">
        <v>11</v>
      </c>
      <c r="B17" s="144"/>
      <c r="C17" s="119" t="s">
        <v>12</v>
      </c>
      <c r="D17" s="144" t="s">
        <v>13</v>
      </c>
      <c r="E17" s="144"/>
    </row>
    <row r="18" spans="1:5" ht="44.25" customHeight="1">
      <c r="A18" s="145" t="s">
        <v>186</v>
      </c>
      <c r="B18" s="146"/>
      <c r="C18" s="71" t="s">
        <v>165</v>
      </c>
      <c r="D18" s="147"/>
      <c r="E18" s="148"/>
    </row>
    <row r="19" spans="1:5">
      <c r="A19" s="149" t="s">
        <v>152</v>
      </c>
      <c r="B19" s="150"/>
      <c r="C19" s="151"/>
      <c r="D19" s="152"/>
      <c r="E19" s="153"/>
    </row>
    <row r="20" spans="1:5">
      <c r="A20" s="5" t="s">
        <v>25</v>
      </c>
      <c r="B20" s="154" t="s">
        <v>14</v>
      </c>
      <c r="C20" s="154"/>
      <c r="D20" s="154"/>
      <c r="E20" s="155"/>
    </row>
    <row r="21" spans="1:5">
      <c r="A21" s="6"/>
      <c r="B21" s="156" t="s">
        <v>15</v>
      </c>
      <c r="C21" s="156"/>
      <c r="D21" s="156"/>
      <c r="E21" s="157"/>
    </row>
    <row r="22" spans="1:5">
      <c r="A22" s="5" t="s">
        <v>26</v>
      </c>
      <c r="B22" s="154" t="s">
        <v>16</v>
      </c>
      <c r="C22" s="154"/>
      <c r="D22" s="154"/>
      <c r="E22" s="155"/>
    </row>
    <row r="23" spans="1:5">
      <c r="A23" s="6"/>
      <c r="B23" s="158" t="s">
        <v>17</v>
      </c>
      <c r="C23" s="158"/>
      <c r="D23" s="158"/>
      <c r="E23" s="159"/>
    </row>
    <row r="25" spans="1:5" ht="23.25">
      <c r="A25" s="124" t="s">
        <v>195</v>
      </c>
      <c r="B25" s="124"/>
      <c r="C25" s="124"/>
      <c r="D25" s="124"/>
      <c r="E25" s="124"/>
    </row>
    <row r="26" spans="1:5">
      <c r="A26" s="160" t="s">
        <v>18</v>
      </c>
      <c r="B26" s="160"/>
      <c r="C26" s="160"/>
      <c r="D26" s="160"/>
      <c r="E26" s="160"/>
    </row>
    <row r="27" spans="1:5">
      <c r="A27" s="161" t="s">
        <v>19</v>
      </c>
      <c r="B27" s="161"/>
      <c r="C27" s="161"/>
      <c r="D27" s="161"/>
      <c r="E27" s="161"/>
    </row>
    <row r="28" spans="1:5">
      <c r="A28" s="139" t="s">
        <v>20</v>
      </c>
      <c r="B28" s="139"/>
      <c r="C28" s="139"/>
      <c r="D28" s="139"/>
      <c r="E28" s="139"/>
    </row>
    <row r="29" spans="1:5">
      <c r="A29" s="27">
        <v>1</v>
      </c>
      <c r="B29" s="139" t="s">
        <v>21</v>
      </c>
      <c r="C29" s="139"/>
      <c r="D29" s="139"/>
      <c r="E29" s="101"/>
    </row>
    <row r="30" spans="1:5">
      <c r="A30" s="27">
        <v>2</v>
      </c>
      <c r="B30" s="139" t="s">
        <v>22</v>
      </c>
      <c r="C30" s="139"/>
      <c r="D30" s="139"/>
      <c r="E30" s="102"/>
    </row>
    <row r="31" spans="1:5">
      <c r="A31" s="27">
        <v>3</v>
      </c>
      <c r="B31" s="139" t="s">
        <v>23</v>
      </c>
      <c r="C31" s="139"/>
      <c r="D31" s="139"/>
      <c r="E31" s="101"/>
    </row>
    <row r="32" spans="1:5">
      <c r="A32" s="27">
        <v>4</v>
      </c>
      <c r="B32" s="139" t="s">
        <v>24</v>
      </c>
      <c r="C32" s="139"/>
      <c r="D32" s="139"/>
      <c r="E32" s="103"/>
    </row>
    <row r="33" spans="1:5">
      <c r="A33" s="34" t="s">
        <v>27</v>
      </c>
      <c r="B33" s="162" t="s">
        <v>28</v>
      </c>
      <c r="C33" s="162"/>
      <c r="D33" s="162"/>
      <c r="E33" s="163"/>
    </row>
    <row r="34" spans="1:5">
      <c r="A34" s="160" t="s">
        <v>29</v>
      </c>
      <c r="B34" s="160"/>
      <c r="C34" s="160" t="s">
        <v>30</v>
      </c>
      <c r="D34" s="160"/>
      <c r="E34" s="160"/>
    </row>
    <row r="35" spans="1:5">
      <c r="A35" s="28">
        <v>1</v>
      </c>
      <c r="B35" s="161" t="s">
        <v>35</v>
      </c>
      <c r="C35" s="161"/>
      <c r="D35" s="161"/>
      <c r="E35" s="28" t="s">
        <v>41</v>
      </c>
    </row>
    <row r="36" spans="1:5">
      <c r="A36" s="36" t="s">
        <v>3</v>
      </c>
      <c r="B36" s="164" t="s">
        <v>36</v>
      </c>
      <c r="C36" s="164"/>
      <c r="D36" s="164"/>
      <c r="E36" s="88"/>
    </row>
    <row r="37" spans="1:5">
      <c r="A37" s="36" t="s">
        <v>4</v>
      </c>
      <c r="B37" s="164" t="s">
        <v>38</v>
      </c>
      <c r="C37" s="164"/>
      <c r="D37" s="164"/>
      <c r="E37" s="72"/>
    </row>
    <row r="38" spans="1:5">
      <c r="A38" s="165" t="s">
        <v>5</v>
      </c>
      <c r="B38" s="167" t="s">
        <v>37</v>
      </c>
      <c r="C38" s="49" t="s">
        <v>146</v>
      </c>
      <c r="D38" s="76"/>
      <c r="E38" s="169"/>
    </row>
    <row r="39" spans="1:5">
      <c r="A39" s="166"/>
      <c r="B39" s="168"/>
      <c r="C39" s="52" t="s">
        <v>147</v>
      </c>
      <c r="D39" s="41"/>
      <c r="E39" s="170"/>
    </row>
    <row r="40" spans="1:5">
      <c r="A40" s="36" t="s">
        <v>6</v>
      </c>
      <c r="B40" s="164" t="s">
        <v>174</v>
      </c>
      <c r="C40" s="164"/>
      <c r="D40" s="164"/>
      <c r="E40" s="72"/>
    </row>
    <row r="41" spans="1:5">
      <c r="A41" s="165" t="s">
        <v>31</v>
      </c>
      <c r="B41" s="52" t="s">
        <v>166</v>
      </c>
      <c r="C41" s="85" t="s">
        <v>167</v>
      </c>
      <c r="D41" s="85" t="s">
        <v>168</v>
      </c>
      <c r="E41" s="72"/>
    </row>
    <row r="42" spans="1:5">
      <c r="A42" s="171"/>
      <c r="B42" s="52" t="s">
        <v>169</v>
      </c>
      <c r="C42" s="87"/>
      <c r="D42" s="86"/>
      <c r="E42" s="72"/>
    </row>
    <row r="43" spans="1:5">
      <c r="A43" s="166"/>
      <c r="B43" s="52" t="s">
        <v>170</v>
      </c>
      <c r="C43" s="87"/>
      <c r="D43" s="86"/>
      <c r="E43" s="72"/>
    </row>
    <row r="44" spans="1:5">
      <c r="A44" s="172" t="s">
        <v>32</v>
      </c>
      <c r="B44" s="173" t="s">
        <v>39</v>
      </c>
      <c r="C44" s="174"/>
      <c r="D44" s="174"/>
      <c r="E44" s="53"/>
    </row>
    <row r="45" spans="1:5">
      <c r="A45" s="172"/>
      <c r="B45" s="173"/>
      <c r="C45" s="174"/>
      <c r="D45" s="174"/>
      <c r="E45" s="53"/>
    </row>
    <row r="46" spans="1:5">
      <c r="A46" s="172"/>
      <c r="B46" s="173"/>
      <c r="C46" s="174"/>
      <c r="D46" s="174"/>
      <c r="E46" s="53"/>
    </row>
    <row r="47" spans="1:5">
      <c r="A47" s="172"/>
      <c r="B47" s="173"/>
      <c r="C47" s="174"/>
      <c r="D47" s="174"/>
      <c r="E47" s="53"/>
    </row>
    <row r="48" spans="1:5">
      <c r="A48" s="161" t="s">
        <v>40</v>
      </c>
      <c r="B48" s="161"/>
      <c r="C48" s="161"/>
      <c r="D48" s="161"/>
      <c r="E48" s="3"/>
    </row>
    <row r="49" spans="1:5">
      <c r="A49" s="160" t="s">
        <v>42</v>
      </c>
      <c r="B49" s="160"/>
      <c r="C49" s="160" t="s">
        <v>43</v>
      </c>
      <c r="D49" s="160"/>
      <c r="E49" s="160"/>
    </row>
    <row r="50" spans="1:5">
      <c r="A50" s="28">
        <v>2</v>
      </c>
      <c r="B50" s="161" t="s">
        <v>44</v>
      </c>
      <c r="C50" s="161"/>
      <c r="D50" s="161"/>
      <c r="E50" s="28"/>
    </row>
    <row r="51" spans="1:5">
      <c r="A51" s="175" t="s">
        <v>3</v>
      </c>
      <c r="B51" s="178" t="s">
        <v>45</v>
      </c>
      <c r="C51" s="7" t="s">
        <v>130</v>
      </c>
      <c r="D51" s="63"/>
      <c r="E51" s="181"/>
    </row>
    <row r="52" spans="1:5">
      <c r="A52" s="176"/>
      <c r="B52" s="179"/>
      <c r="C52" s="7" t="s">
        <v>131</v>
      </c>
      <c r="D52" s="74"/>
      <c r="E52" s="181"/>
    </row>
    <row r="53" spans="1:5">
      <c r="A53" s="177"/>
      <c r="B53" s="180"/>
      <c r="C53" s="7" t="s">
        <v>129</v>
      </c>
      <c r="D53" s="75"/>
      <c r="E53" s="181"/>
    </row>
    <row r="54" spans="1:5">
      <c r="A54" s="175" t="s">
        <v>4</v>
      </c>
      <c r="B54" s="182" t="s">
        <v>46</v>
      </c>
      <c r="C54" s="7" t="s">
        <v>148</v>
      </c>
      <c r="D54" s="67"/>
      <c r="E54" s="185"/>
    </row>
    <row r="55" spans="1:5">
      <c r="A55" s="176"/>
      <c r="B55" s="183"/>
      <c r="C55" s="7" t="s">
        <v>149</v>
      </c>
      <c r="D55" s="56"/>
      <c r="E55" s="186"/>
    </row>
    <row r="56" spans="1:5">
      <c r="A56" s="177"/>
      <c r="B56" s="184"/>
      <c r="C56" s="120" t="s">
        <v>132</v>
      </c>
      <c r="D56" s="42"/>
      <c r="E56" s="187"/>
    </row>
    <row r="57" spans="1:5">
      <c r="A57" s="27" t="s">
        <v>5</v>
      </c>
      <c r="B57" s="188" t="s">
        <v>47</v>
      </c>
      <c r="C57" s="188"/>
      <c r="D57" s="188"/>
      <c r="E57" s="104"/>
    </row>
    <row r="58" spans="1:5">
      <c r="A58" s="27" t="s">
        <v>6</v>
      </c>
      <c r="B58" s="188"/>
      <c r="C58" s="188"/>
      <c r="D58" s="188"/>
      <c r="E58" s="104"/>
    </row>
    <row r="59" spans="1:5">
      <c r="A59" s="27" t="s">
        <v>31</v>
      </c>
      <c r="B59" s="188" t="s">
        <v>153</v>
      </c>
      <c r="C59" s="188"/>
      <c r="D59" s="188"/>
      <c r="E59" s="104"/>
    </row>
    <row r="60" spans="1:5">
      <c r="A60" s="172" t="s">
        <v>32</v>
      </c>
      <c r="B60" s="189" t="s">
        <v>39</v>
      </c>
      <c r="C60" s="192"/>
      <c r="D60" s="192"/>
      <c r="E60" s="43"/>
    </row>
    <row r="61" spans="1:5">
      <c r="A61" s="172"/>
      <c r="B61" s="190"/>
      <c r="C61" s="192"/>
      <c r="D61" s="192"/>
      <c r="E61" s="43"/>
    </row>
    <row r="62" spans="1:5">
      <c r="A62" s="172"/>
      <c r="B62" s="191"/>
      <c r="C62" s="192"/>
      <c r="D62" s="192"/>
      <c r="E62" s="43"/>
    </row>
    <row r="63" spans="1:5">
      <c r="A63" s="161" t="s">
        <v>48</v>
      </c>
      <c r="B63" s="161"/>
      <c r="C63" s="161"/>
      <c r="D63" s="161"/>
      <c r="E63" s="3"/>
    </row>
    <row r="64" spans="1:5">
      <c r="A64" s="8" t="s">
        <v>27</v>
      </c>
      <c r="B64" s="193" t="s">
        <v>49</v>
      </c>
      <c r="C64" s="193"/>
      <c r="D64" s="193"/>
      <c r="E64" s="194"/>
    </row>
    <row r="65" spans="1:5">
      <c r="A65" s="6"/>
      <c r="B65" s="158" t="s">
        <v>50</v>
      </c>
      <c r="C65" s="158"/>
      <c r="D65" s="158"/>
      <c r="E65" s="159"/>
    </row>
    <row r="67" spans="1:5">
      <c r="A67" s="160" t="s">
        <v>51</v>
      </c>
      <c r="B67" s="160"/>
      <c r="C67" s="160" t="s">
        <v>52</v>
      </c>
      <c r="D67" s="160"/>
      <c r="E67" s="160"/>
    </row>
    <row r="68" spans="1:5">
      <c r="A68" s="28">
        <v>3</v>
      </c>
      <c r="B68" s="161" t="s">
        <v>53</v>
      </c>
      <c r="C68" s="161"/>
      <c r="D68" s="161"/>
      <c r="E68" s="28" t="s">
        <v>41</v>
      </c>
    </row>
    <row r="69" spans="1:5">
      <c r="A69" s="175" t="s">
        <v>3</v>
      </c>
      <c r="B69" s="195" t="s">
        <v>171</v>
      </c>
      <c r="C69" s="91" t="s">
        <v>173</v>
      </c>
      <c r="D69" s="91" t="s">
        <v>172</v>
      </c>
      <c r="E69" s="197"/>
    </row>
    <row r="70" spans="1:5">
      <c r="A70" s="177"/>
      <c r="B70" s="196"/>
      <c r="C70" s="105"/>
      <c r="D70" s="106"/>
      <c r="E70" s="198"/>
    </row>
    <row r="71" spans="1:5">
      <c r="A71" s="15" t="s">
        <v>4</v>
      </c>
      <c r="B71" s="121" t="s">
        <v>175</v>
      </c>
      <c r="C71" s="92" t="s">
        <v>176</v>
      </c>
      <c r="D71" s="107"/>
      <c r="E71" s="89"/>
    </row>
    <row r="72" spans="1:5">
      <c r="A72" s="172" t="s">
        <v>5</v>
      </c>
      <c r="B72" s="173" t="s">
        <v>177</v>
      </c>
      <c r="C72" s="92" t="s">
        <v>178</v>
      </c>
      <c r="D72" s="91" t="s">
        <v>179</v>
      </c>
      <c r="E72" s="199"/>
    </row>
    <row r="73" spans="1:5" ht="15" customHeight="1">
      <c r="A73" s="172"/>
      <c r="B73" s="173"/>
      <c r="C73" s="108"/>
      <c r="D73" s="90"/>
      <c r="E73" s="200"/>
    </row>
    <row r="74" spans="1:5" ht="15" customHeight="1">
      <c r="A74" s="175" t="s">
        <v>6</v>
      </c>
      <c r="B74" s="201" t="s">
        <v>180</v>
      </c>
      <c r="C74" s="93" t="s">
        <v>146</v>
      </c>
      <c r="D74" s="95" t="s">
        <v>68</v>
      </c>
      <c r="E74" s="199"/>
    </row>
    <row r="75" spans="1:5" ht="15" customHeight="1">
      <c r="A75" s="177"/>
      <c r="B75" s="202"/>
      <c r="C75" s="94"/>
      <c r="D75" s="109"/>
      <c r="E75" s="200"/>
    </row>
    <row r="76" spans="1:5" ht="15" customHeight="1">
      <c r="A76" s="112" t="s">
        <v>31</v>
      </c>
      <c r="B76" s="203" t="s">
        <v>189</v>
      </c>
      <c r="C76" s="204"/>
      <c r="D76" s="205"/>
      <c r="E76" s="118"/>
    </row>
    <row r="77" spans="1:5" ht="15" customHeight="1">
      <c r="A77" s="112" t="s">
        <v>32</v>
      </c>
      <c r="B77" s="203" t="s">
        <v>188</v>
      </c>
      <c r="C77" s="204"/>
      <c r="D77" s="205"/>
      <c r="E77" s="118"/>
    </row>
    <row r="78" spans="1:5">
      <c r="A78" s="161" t="s">
        <v>55</v>
      </c>
      <c r="B78" s="161"/>
      <c r="C78" s="161"/>
      <c r="D78" s="161"/>
      <c r="E78" s="117">
        <f>SUM(E69:E77)</f>
        <v>0</v>
      </c>
    </row>
    <row r="79" spans="1:5">
      <c r="A79" s="29" t="s">
        <v>27</v>
      </c>
      <c r="B79" s="162" t="s">
        <v>54</v>
      </c>
      <c r="C79" s="162"/>
      <c r="D79" s="162"/>
      <c r="E79" s="163"/>
    </row>
    <row r="81" spans="1:5">
      <c r="A81" s="160" t="s">
        <v>56</v>
      </c>
      <c r="B81" s="160"/>
      <c r="C81" s="160" t="s">
        <v>57</v>
      </c>
      <c r="D81" s="160"/>
      <c r="E81" s="160"/>
    </row>
    <row r="82" spans="1:5">
      <c r="A82" s="206" t="s">
        <v>58</v>
      </c>
      <c r="B82" s="207"/>
      <c r="C82" s="206" t="s">
        <v>59</v>
      </c>
      <c r="D82" s="208"/>
      <c r="E82" s="207"/>
    </row>
    <row r="83" spans="1:5">
      <c r="A83" s="28" t="s">
        <v>60</v>
      </c>
      <c r="B83" s="161" t="s">
        <v>59</v>
      </c>
      <c r="C83" s="161"/>
      <c r="D83" s="28" t="s">
        <v>68</v>
      </c>
      <c r="E83" s="28" t="s">
        <v>41</v>
      </c>
    </row>
    <row r="84" spans="1:5">
      <c r="A84" s="27" t="s">
        <v>3</v>
      </c>
      <c r="B84" s="139" t="s">
        <v>61</v>
      </c>
      <c r="C84" s="139"/>
      <c r="D84" s="9"/>
      <c r="E84" s="22"/>
    </row>
    <row r="85" spans="1:5">
      <c r="A85" s="27" t="s">
        <v>4</v>
      </c>
      <c r="B85" s="139" t="s">
        <v>62</v>
      </c>
      <c r="C85" s="139"/>
      <c r="D85" s="9"/>
      <c r="E85" s="22"/>
    </row>
    <row r="86" spans="1:5">
      <c r="A86" s="27" t="s">
        <v>5</v>
      </c>
      <c r="B86" s="139" t="s">
        <v>63</v>
      </c>
      <c r="C86" s="139"/>
      <c r="D86" s="9"/>
      <c r="E86" s="22"/>
    </row>
    <row r="87" spans="1:5">
      <c r="A87" s="27" t="s">
        <v>6</v>
      </c>
      <c r="B87" s="209" t="s">
        <v>64</v>
      </c>
      <c r="C87" s="209"/>
      <c r="D87" s="98"/>
      <c r="E87" s="99"/>
    </row>
    <row r="88" spans="1:5">
      <c r="A88" s="27" t="s">
        <v>31</v>
      </c>
      <c r="B88" s="139" t="s">
        <v>65</v>
      </c>
      <c r="C88" s="139"/>
      <c r="D88" s="9"/>
      <c r="E88" s="22"/>
    </row>
    <row r="89" spans="1:5">
      <c r="A89" s="27" t="s">
        <v>32</v>
      </c>
      <c r="B89" s="210" t="s">
        <v>66</v>
      </c>
      <c r="C89" s="210"/>
      <c r="D89" s="9"/>
      <c r="E89" s="22"/>
    </row>
    <row r="90" spans="1:5">
      <c r="A90" s="27" t="s">
        <v>33</v>
      </c>
      <c r="B90" s="211" t="s">
        <v>142</v>
      </c>
      <c r="C90" s="211"/>
      <c r="D90" s="100"/>
      <c r="E90" s="64"/>
    </row>
    <row r="91" spans="1:5">
      <c r="A91" s="27" t="s">
        <v>34</v>
      </c>
      <c r="B91" s="210" t="s">
        <v>67</v>
      </c>
      <c r="C91" s="210"/>
      <c r="D91" s="9"/>
      <c r="E91" s="22"/>
    </row>
    <row r="92" spans="1:5">
      <c r="A92" s="161" t="s">
        <v>77</v>
      </c>
      <c r="B92" s="161"/>
      <c r="C92" s="161"/>
      <c r="D92" s="11"/>
      <c r="E92" s="3"/>
    </row>
    <row r="93" spans="1:5">
      <c r="A93" s="8" t="s">
        <v>25</v>
      </c>
      <c r="B93" s="214" t="s">
        <v>69</v>
      </c>
      <c r="C93" s="214"/>
      <c r="D93" s="214"/>
      <c r="E93" s="215"/>
    </row>
    <row r="94" spans="1:5">
      <c r="A94" s="12" t="s">
        <v>26</v>
      </c>
      <c r="B94" s="158" t="s">
        <v>70</v>
      </c>
      <c r="C94" s="158"/>
      <c r="D94" s="158"/>
      <c r="E94" s="159"/>
    </row>
    <row r="96" spans="1:5">
      <c r="A96" s="206" t="s">
        <v>71</v>
      </c>
      <c r="B96" s="207"/>
      <c r="C96" s="206" t="s">
        <v>72</v>
      </c>
      <c r="D96" s="208"/>
      <c r="E96" s="207"/>
    </row>
    <row r="97" spans="1:5">
      <c r="A97" s="28" t="s">
        <v>78</v>
      </c>
      <c r="B97" s="161" t="s">
        <v>72</v>
      </c>
      <c r="C97" s="161"/>
      <c r="D97" s="28" t="s">
        <v>68</v>
      </c>
      <c r="E97" s="28" t="s">
        <v>41</v>
      </c>
    </row>
    <row r="98" spans="1:5">
      <c r="A98" s="27" t="s">
        <v>3</v>
      </c>
      <c r="B98" s="139" t="s">
        <v>73</v>
      </c>
      <c r="C98" s="139"/>
      <c r="D98" s="9"/>
      <c r="E98" s="22"/>
    </row>
    <row r="99" spans="1:5">
      <c r="A99" s="27" t="s">
        <v>4</v>
      </c>
      <c r="B99" s="139" t="s">
        <v>74</v>
      </c>
      <c r="C99" s="139"/>
      <c r="D99" s="9"/>
      <c r="E99" s="22"/>
    </row>
    <row r="100" spans="1:5">
      <c r="A100" s="216" t="s">
        <v>75</v>
      </c>
      <c r="B100" s="217"/>
      <c r="C100" s="218"/>
      <c r="D100" s="13"/>
      <c r="E100" s="14"/>
    </row>
    <row r="101" spans="1:5">
      <c r="A101" s="175" t="s">
        <v>5</v>
      </c>
      <c r="B101" s="219" t="s">
        <v>76</v>
      </c>
      <c r="C101" s="220"/>
      <c r="D101" s="223"/>
      <c r="E101" s="212"/>
    </row>
    <row r="102" spans="1:5">
      <c r="A102" s="177"/>
      <c r="B102" s="221"/>
      <c r="C102" s="222"/>
      <c r="D102" s="224"/>
      <c r="E102" s="213"/>
    </row>
    <row r="103" spans="1:5">
      <c r="A103" s="161" t="s">
        <v>77</v>
      </c>
      <c r="B103" s="161"/>
      <c r="C103" s="161"/>
      <c r="D103" s="11"/>
      <c r="E103" s="3"/>
    </row>
    <row r="105" spans="1:5">
      <c r="A105" s="206" t="s">
        <v>79</v>
      </c>
      <c r="B105" s="207"/>
      <c r="C105" s="206" t="s">
        <v>81</v>
      </c>
      <c r="D105" s="208"/>
      <c r="E105" s="207"/>
    </row>
    <row r="106" spans="1:5">
      <c r="A106" s="28" t="s">
        <v>80</v>
      </c>
      <c r="B106" s="161" t="s">
        <v>81</v>
      </c>
      <c r="C106" s="161"/>
      <c r="D106" s="28" t="s">
        <v>68</v>
      </c>
      <c r="E106" s="28" t="s">
        <v>41</v>
      </c>
    </row>
    <row r="107" spans="1:5">
      <c r="A107" s="27" t="s">
        <v>3</v>
      </c>
      <c r="B107" s="139" t="s">
        <v>81</v>
      </c>
      <c r="C107" s="139"/>
      <c r="D107" s="16"/>
      <c r="E107" s="80"/>
    </row>
    <row r="108" spans="1:5">
      <c r="A108" s="175" t="s">
        <v>4</v>
      </c>
      <c r="B108" s="219" t="s">
        <v>82</v>
      </c>
      <c r="C108" s="220"/>
      <c r="D108" s="223"/>
      <c r="E108" s="212"/>
    </row>
    <row r="109" spans="1:5">
      <c r="A109" s="177"/>
      <c r="B109" s="221"/>
      <c r="C109" s="222"/>
      <c r="D109" s="224"/>
      <c r="E109" s="213"/>
    </row>
    <row r="110" spans="1:5">
      <c r="A110" s="161" t="s">
        <v>77</v>
      </c>
      <c r="B110" s="161"/>
      <c r="C110" s="161"/>
      <c r="D110" s="11"/>
      <c r="E110" s="3"/>
    </row>
    <row r="112" spans="1:5">
      <c r="A112" s="206" t="s">
        <v>83</v>
      </c>
      <c r="B112" s="207"/>
      <c r="C112" s="206" t="s">
        <v>85</v>
      </c>
      <c r="D112" s="208"/>
      <c r="E112" s="207"/>
    </row>
    <row r="113" spans="1:5">
      <c r="A113" s="28" t="s">
        <v>84</v>
      </c>
      <c r="B113" s="161" t="s">
        <v>85</v>
      </c>
      <c r="C113" s="161"/>
      <c r="D113" s="28" t="s">
        <v>68</v>
      </c>
      <c r="E113" s="28" t="s">
        <v>41</v>
      </c>
    </row>
    <row r="114" spans="1:5">
      <c r="A114" s="27" t="s">
        <v>3</v>
      </c>
      <c r="B114" s="139" t="s">
        <v>91</v>
      </c>
      <c r="C114" s="139"/>
      <c r="D114" s="16"/>
      <c r="E114" s="22"/>
    </row>
    <row r="115" spans="1:5">
      <c r="A115" s="15" t="s">
        <v>4</v>
      </c>
      <c r="B115" s="225" t="s">
        <v>143</v>
      </c>
      <c r="C115" s="226"/>
      <c r="D115" s="23"/>
      <c r="E115" s="60"/>
    </row>
    <row r="116" spans="1:5">
      <c r="A116" s="27" t="s">
        <v>5</v>
      </c>
      <c r="B116" s="139" t="s">
        <v>92</v>
      </c>
      <c r="C116" s="139"/>
      <c r="D116" s="16"/>
      <c r="E116" s="22"/>
    </row>
    <row r="117" spans="1:5">
      <c r="A117" s="27" t="s">
        <v>6</v>
      </c>
      <c r="B117" s="139" t="s">
        <v>93</v>
      </c>
      <c r="C117" s="139"/>
      <c r="D117" s="16"/>
      <c r="E117" s="59"/>
    </row>
    <row r="118" spans="1:5">
      <c r="A118" s="15" t="s">
        <v>31</v>
      </c>
      <c r="B118" s="225" t="s">
        <v>94</v>
      </c>
      <c r="C118" s="226"/>
      <c r="D118" s="23"/>
      <c r="E118" s="58"/>
    </row>
    <row r="119" spans="1:5">
      <c r="A119" s="35" t="s">
        <v>6</v>
      </c>
      <c r="B119" s="227" t="s">
        <v>145</v>
      </c>
      <c r="C119" s="228"/>
      <c r="D119" s="16"/>
      <c r="E119" s="22"/>
    </row>
    <row r="120" spans="1:5">
      <c r="A120" s="161" t="s">
        <v>77</v>
      </c>
      <c r="B120" s="161"/>
      <c r="C120" s="161"/>
      <c r="D120" s="17"/>
      <c r="E120" s="3"/>
    </row>
    <row r="122" spans="1:5">
      <c r="A122" s="206" t="s">
        <v>95</v>
      </c>
      <c r="B122" s="207"/>
      <c r="C122" s="206" t="s">
        <v>97</v>
      </c>
      <c r="D122" s="208"/>
      <c r="E122" s="207"/>
    </row>
    <row r="123" spans="1:5">
      <c r="A123" s="30" t="s">
        <v>96</v>
      </c>
      <c r="B123" s="229" t="s">
        <v>98</v>
      </c>
      <c r="C123" s="230"/>
      <c r="D123" s="30" t="s">
        <v>68</v>
      </c>
      <c r="E123" s="30" t="s">
        <v>41</v>
      </c>
    </row>
    <row r="124" spans="1:5">
      <c r="A124" s="27" t="s">
        <v>3</v>
      </c>
      <c r="B124" s="139" t="s">
        <v>86</v>
      </c>
      <c r="C124" s="139"/>
      <c r="D124" s="9"/>
      <c r="E124" s="22"/>
    </row>
    <row r="125" spans="1:5">
      <c r="A125" s="15" t="s">
        <v>4</v>
      </c>
      <c r="B125" s="231" t="s">
        <v>87</v>
      </c>
      <c r="C125" s="232"/>
      <c r="D125" s="10"/>
      <c r="E125" s="22"/>
    </row>
    <row r="126" spans="1:5">
      <c r="A126" s="27" t="s">
        <v>5</v>
      </c>
      <c r="B126" s="139" t="s">
        <v>88</v>
      </c>
      <c r="C126" s="139"/>
      <c r="D126" s="9"/>
      <c r="E126" s="83"/>
    </row>
    <row r="127" spans="1:5">
      <c r="A127" s="27" t="s">
        <v>6</v>
      </c>
      <c r="B127" s="139" t="s">
        <v>89</v>
      </c>
      <c r="C127" s="139"/>
      <c r="D127" s="9"/>
      <c r="E127" s="22"/>
    </row>
    <row r="128" spans="1:5">
      <c r="A128" s="27" t="s">
        <v>31</v>
      </c>
      <c r="B128" s="140" t="s">
        <v>90</v>
      </c>
      <c r="C128" s="233"/>
      <c r="D128" s="9"/>
      <c r="E128" s="22"/>
    </row>
    <row r="129" spans="1:5">
      <c r="A129" s="175" t="s">
        <v>32</v>
      </c>
      <c r="B129" s="234" t="s">
        <v>39</v>
      </c>
      <c r="C129" s="40"/>
      <c r="D129" s="48"/>
      <c r="E129" s="77"/>
    </row>
    <row r="130" spans="1:5">
      <c r="A130" s="177"/>
      <c r="B130" s="234"/>
      <c r="C130" s="2"/>
      <c r="D130" s="1"/>
      <c r="E130" s="66"/>
    </row>
    <row r="131" spans="1:5">
      <c r="A131" s="235" t="s">
        <v>75</v>
      </c>
      <c r="B131" s="236"/>
      <c r="C131" s="237"/>
      <c r="D131" s="18"/>
      <c r="E131" s="14"/>
    </row>
    <row r="132" spans="1:5">
      <c r="A132" s="35" t="s">
        <v>33</v>
      </c>
      <c r="B132" s="225" t="s">
        <v>99</v>
      </c>
      <c r="C132" s="226"/>
      <c r="D132" s="23"/>
      <c r="E132" s="58"/>
    </row>
    <row r="133" spans="1:5">
      <c r="A133" s="161" t="s">
        <v>77</v>
      </c>
      <c r="B133" s="161"/>
      <c r="C133" s="161"/>
      <c r="D133" s="17"/>
      <c r="E133" s="3"/>
    </row>
    <row r="135" spans="1:5">
      <c r="A135" s="206" t="s">
        <v>100</v>
      </c>
      <c r="B135" s="207"/>
      <c r="C135" s="206" t="s">
        <v>101</v>
      </c>
      <c r="D135" s="208"/>
      <c r="E135" s="207"/>
    </row>
    <row r="136" spans="1:5">
      <c r="A136" s="30">
        <v>4</v>
      </c>
      <c r="B136" s="229" t="s">
        <v>102</v>
      </c>
      <c r="C136" s="230"/>
      <c r="D136" s="30" t="s">
        <v>68</v>
      </c>
      <c r="E136" s="30" t="s">
        <v>41</v>
      </c>
    </row>
    <row r="137" spans="1:5">
      <c r="A137" s="27" t="s">
        <v>60</v>
      </c>
      <c r="B137" s="139" t="s">
        <v>59</v>
      </c>
      <c r="C137" s="139"/>
      <c r="D137" s="16"/>
      <c r="E137" s="22"/>
    </row>
    <row r="138" spans="1:5">
      <c r="A138" s="15" t="s">
        <v>78</v>
      </c>
      <c r="B138" s="231" t="s">
        <v>72</v>
      </c>
      <c r="C138" s="232"/>
      <c r="D138" s="23"/>
      <c r="E138" s="22"/>
    </row>
    <row r="139" spans="1:5">
      <c r="A139" s="27" t="s">
        <v>80</v>
      </c>
      <c r="B139" s="139" t="s">
        <v>81</v>
      </c>
      <c r="C139" s="139"/>
      <c r="D139" s="16"/>
      <c r="E139" s="22"/>
    </row>
    <row r="140" spans="1:5">
      <c r="A140" s="27" t="s">
        <v>84</v>
      </c>
      <c r="B140" s="139" t="s">
        <v>85</v>
      </c>
      <c r="C140" s="139"/>
      <c r="D140" s="16"/>
      <c r="E140" s="22"/>
    </row>
    <row r="141" spans="1:5">
      <c r="A141" s="27" t="s">
        <v>96</v>
      </c>
      <c r="B141" s="140" t="s">
        <v>104</v>
      </c>
      <c r="C141" s="233"/>
      <c r="D141" s="16"/>
      <c r="E141" s="22"/>
    </row>
    <row r="142" spans="1:5">
      <c r="A142" s="175" t="s">
        <v>103</v>
      </c>
      <c r="B142" s="234" t="s">
        <v>39</v>
      </c>
      <c r="C142" s="40"/>
      <c r="D142" s="45"/>
      <c r="E142" s="66"/>
    </row>
    <row r="143" spans="1:5">
      <c r="A143" s="177"/>
      <c r="B143" s="234"/>
      <c r="C143" s="46"/>
      <c r="D143" s="47"/>
      <c r="E143" s="66"/>
    </row>
    <row r="144" spans="1:5">
      <c r="A144" s="161" t="s">
        <v>77</v>
      </c>
      <c r="B144" s="161"/>
      <c r="C144" s="161"/>
      <c r="D144" s="17"/>
      <c r="E144" s="3"/>
    </row>
    <row r="146" spans="1:5">
      <c r="A146" s="160" t="s">
        <v>105</v>
      </c>
      <c r="B146" s="160"/>
      <c r="C146" s="160" t="s">
        <v>106</v>
      </c>
      <c r="D146" s="160"/>
      <c r="E146" s="160"/>
    </row>
    <row r="147" spans="1:5">
      <c r="A147" s="28">
        <v>5</v>
      </c>
      <c r="B147" s="161" t="s">
        <v>107</v>
      </c>
      <c r="C147" s="161"/>
      <c r="D147" s="28" t="s">
        <v>68</v>
      </c>
      <c r="E147" s="28" t="s">
        <v>41</v>
      </c>
    </row>
    <row r="148" spans="1:5">
      <c r="A148" s="175" t="s">
        <v>3</v>
      </c>
      <c r="B148" s="238" t="s">
        <v>150</v>
      </c>
      <c r="C148" s="239"/>
      <c r="D148" s="240"/>
      <c r="E148" s="57"/>
    </row>
    <row r="149" spans="1:5">
      <c r="A149" s="177"/>
      <c r="B149" s="139" t="s">
        <v>108</v>
      </c>
      <c r="C149" s="139"/>
      <c r="D149" s="61"/>
      <c r="E149" s="24"/>
    </row>
    <row r="150" spans="1:5">
      <c r="A150" s="241" t="s">
        <v>4</v>
      </c>
      <c r="B150" s="244" t="s">
        <v>109</v>
      </c>
      <c r="C150" s="245"/>
      <c r="D150" s="245"/>
      <c r="E150" s="246"/>
    </row>
    <row r="151" spans="1:5">
      <c r="A151" s="242"/>
      <c r="B151" s="247" t="s">
        <v>110</v>
      </c>
      <c r="C151" s="7" t="s">
        <v>140</v>
      </c>
      <c r="D151" s="9"/>
      <c r="E151" s="24"/>
    </row>
    <row r="152" spans="1:5">
      <c r="A152" s="242"/>
      <c r="B152" s="248"/>
      <c r="C152" s="7" t="s">
        <v>112</v>
      </c>
      <c r="D152" s="9"/>
      <c r="E152" s="24"/>
    </row>
    <row r="153" spans="1:5">
      <c r="A153" s="242"/>
      <c r="B153" s="248"/>
      <c r="C153" s="7" t="s">
        <v>111</v>
      </c>
      <c r="D153" s="9"/>
      <c r="E153" s="24"/>
    </row>
    <row r="154" spans="1:5">
      <c r="A154" s="242"/>
      <c r="B154" s="249"/>
      <c r="C154" s="19" t="s">
        <v>113</v>
      </c>
      <c r="D154" s="9"/>
      <c r="E154" s="24"/>
    </row>
    <row r="155" spans="1:5">
      <c r="A155" s="242"/>
      <c r="B155" s="234" t="s">
        <v>114</v>
      </c>
      <c r="C155" s="19"/>
      <c r="D155" s="10"/>
      <c r="E155" s="24"/>
    </row>
    <row r="156" spans="1:5">
      <c r="A156" s="242"/>
      <c r="B156" s="234"/>
      <c r="C156" s="19"/>
      <c r="D156" s="10"/>
      <c r="E156" s="24"/>
    </row>
    <row r="157" spans="1:5">
      <c r="A157" s="242"/>
      <c r="B157" s="250" t="s">
        <v>115</v>
      </c>
      <c r="C157" s="19" t="s">
        <v>116</v>
      </c>
      <c r="D157" s="44"/>
      <c r="E157" s="24"/>
    </row>
    <row r="158" spans="1:5">
      <c r="A158" s="242"/>
      <c r="B158" s="250"/>
      <c r="C158" s="19"/>
      <c r="D158" s="10"/>
      <c r="E158" s="24"/>
    </row>
    <row r="159" spans="1:5">
      <c r="A159" s="242"/>
      <c r="B159" s="251" t="s">
        <v>117</v>
      </c>
      <c r="C159" s="19" t="s">
        <v>141</v>
      </c>
      <c r="D159" s="10"/>
      <c r="E159" s="24"/>
    </row>
    <row r="160" spans="1:5">
      <c r="A160" s="242"/>
      <c r="B160" s="252"/>
      <c r="C160" s="19"/>
      <c r="D160" s="10"/>
      <c r="E160" s="24"/>
    </row>
    <row r="161" spans="1:5">
      <c r="A161" s="243"/>
      <c r="B161" s="253" t="s">
        <v>144</v>
      </c>
      <c r="C161" s="254"/>
      <c r="D161" s="18"/>
      <c r="E161" s="3"/>
    </row>
    <row r="162" spans="1:5">
      <c r="A162" s="175" t="s">
        <v>5</v>
      </c>
      <c r="B162" s="238" t="s">
        <v>151</v>
      </c>
      <c r="C162" s="239"/>
      <c r="D162" s="240"/>
      <c r="E162" s="57"/>
    </row>
    <row r="163" spans="1:5">
      <c r="A163" s="177"/>
      <c r="B163" s="210" t="s">
        <v>118</v>
      </c>
      <c r="C163" s="210"/>
      <c r="D163" s="65"/>
      <c r="E163" s="24"/>
    </row>
    <row r="164" spans="1:5">
      <c r="A164" s="161" t="s">
        <v>77</v>
      </c>
      <c r="B164" s="161"/>
      <c r="C164" s="161"/>
      <c r="D164" s="11"/>
      <c r="E164" s="3"/>
    </row>
    <row r="165" spans="1:5">
      <c r="A165" s="8" t="s">
        <v>25</v>
      </c>
      <c r="B165" s="214" t="s">
        <v>119</v>
      </c>
      <c r="C165" s="214"/>
      <c r="D165" s="214"/>
      <c r="E165" s="215"/>
    </row>
    <row r="166" spans="1:5">
      <c r="A166" s="12" t="s">
        <v>26</v>
      </c>
      <c r="B166" s="158" t="s">
        <v>120</v>
      </c>
      <c r="C166" s="158"/>
      <c r="D166" s="158"/>
      <c r="E166" s="159"/>
    </row>
    <row r="167" spans="1:5">
      <c r="A167" s="50"/>
      <c r="B167" s="51"/>
      <c r="C167" s="51"/>
      <c r="D167" s="51"/>
      <c r="E167" s="51"/>
    </row>
    <row r="168" spans="1:5" ht="26.25">
      <c r="A168" s="255" t="s">
        <v>205</v>
      </c>
      <c r="B168" s="255"/>
      <c r="C168" s="255"/>
      <c r="D168" s="255"/>
      <c r="E168" s="255"/>
    </row>
    <row r="169" spans="1:5">
      <c r="A169" s="160" t="s">
        <v>121</v>
      </c>
      <c r="B169" s="160"/>
      <c r="C169" s="160"/>
      <c r="D169" s="160"/>
      <c r="E169" s="160"/>
    </row>
    <row r="170" spans="1:5">
      <c r="A170" s="144" t="s">
        <v>122</v>
      </c>
      <c r="B170" s="144"/>
      <c r="C170" s="144"/>
      <c r="D170" s="144"/>
      <c r="E170" s="119" t="s">
        <v>128</v>
      </c>
    </row>
    <row r="171" spans="1:5">
      <c r="A171" s="27" t="s">
        <v>3</v>
      </c>
      <c r="B171" s="139" t="s">
        <v>124</v>
      </c>
      <c r="C171" s="139"/>
      <c r="D171" s="139"/>
      <c r="E171" s="25"/>
    </row>
    <row r="172" spans="1:5">
      <c r="A172" s="27" t="s">
        <v>4</v>
      </c>
      <c r="B172" s="139" t="s">
        <v>125</v>
      </c>
      <c r="C172" s="139"/>
      <c r="D172" s="139"/>
      <c r="E172" s="25"/>
    </row>
    <row r="173" spans="1:5">
      <c r="A173" s="27" t="s">
        <v>5</v>
      </c>
      <c r="B173" s="139" t="s">
        <v>126</v>
      </c>
      <c r="C173" s="139"/>
      <c r="D173" s="139"/>
      <c r="E173" s="25"/>
    </row>
    <row r="174" spans="1:5">
      <c r="A174" s="27" t="s">
        <v>6</v>
      </c>
      <c r="B174" s="139" t="s">
        <v>102</v>
      </c>
      <c r="C174" s="139"/>
      <c r="D174" s="139"/>
      <c r="E174" s="25"/>
    </row>
    <row r="175" spans="1:5">
      <c r="A175" s="161" t="s">
        <v>123</v>
      </c>
      <c r="B175" s="161"/>
      <c r="C175" s="161"/>
      <c r="D175" s="161"/>
      <c r="E175" s="20"/>
    </row>
    <row r="176" spans="1:5">
      <c r="A176" s="27" t="s">
        <v>31</v>
      </c>
      <c r="B176" s="140" t="s">
        <v>127</v>
      </c>
      <c r="C176" s="141"/>
      <c r="D176" s="233"/>
      <c r="E176" s="25"/>
    </row>
    <row r="177" spans="1:5">
      <c r="A177" s="216" t="s">
        <v>192</v>
      </c>
      <c r="B177" s="217"/>
      <c r="C177" s="217"/>
      <c r="D177" s="217"/>
      <c r="E177" s="21"/>
    </row>
    <row r="178" spans="1:5">
      <c r="A178" s="216" t="s">
        <v>193</v>
      </c>
      <c r="B178" s="217"/>
      <c r="C178" s="217"/>
      <c r="D178" s="217"/>
      <c r="E178" s="21"/>
    </row>
    <row r="180" spans="1:5">
      <c r="B180" s="256" t="s">
        <v>159</v>
      </c>
      <c r="C180" s="256"/>
      <c r="D180" s="256"/>
      <c r="E180" s="256"/>
    </row>
    <row r="181" spans="1:5">
      <c r="B181" s="257" t="s">
        <v>155</v>
      </c>
      <c r="C181" s="257"/>
      <c r="D181" s="258" t="s">
        <v>160</v>
      </c>
      <c r="E181" s="258"/>
    </row>
    <row r="182" spans="1:5">
      <c r="B182" s="73" t="s">
        <v>156</v>
      </c>
      <c r="C182" s="73" t="s">
        <v>157</v>
      </c>
      <c r="D182" s="259">
        <v>0</v>
      </c>
      <c r="E182" s="259"/>
    </row>
    <row r="183" spans="1:5">
      <c r="B183" s="73" t="s">
        <v>111</v>
      </c>
      <c r="C183" s="68"/>
    </row>
    <row r="184" spans="1:5">
      <c r="B184" s="73" t="s">
        <v>113</v>
      </c>
      <c r="C184" s="68"/>
    </row>
    <row r="185" spans="1:5">
      <c r="B185" s="73" t="s">
        <v>158</v>
      </c>
      <c r="C185" s="68"/>
    </row>
    <row r="188" spans="1:5" ht="18">
      <c r="A188" s="122" t="s">
        <v>184</v>
      </c>
      <c r="B188" s="122"/>
      <c r="C188" s="122"/>
      <c r="D188" s="122"/>
      <c r="E188" s="122"/>
    </row>
    <row r="189" spans="1:5" ht="15.75">
      <c r="A189" s="123" t="s">
        <v>183</v>
      </c>
      <c r="B189" s="123"/>
      <c r="C189" s="123"/>
      <c r="D189" s="123"/>
      <c r="E189" s="123"/>
    </row>
    <row r="190" spans="1:5" ht="23.25">
      <c r="A190" s="124" t="s">
        <v>197</v>
      </c>
      <c r="B190" s="124"/>
      <c r="C190" s="124"/>
      <c r="D190" s="124"/>
      <c r="E190" s="124"/>
    </row>
    <row r="191" spans="1:5" ht="18.75">
      <c r="A191" s="125" t="s">
        <v>185</v>
      </c>
      <c r="B191" s="126"/>
      <c r="C191" s="126"/>
      <c r="D191" s="126"/>
      <c r="E191" s="127"/>
    </row>
    <row r="192" spans="1:5">
      <c r="A192" s="31" t="s">
        <v>134</v>
      </c>
      <c r="B192" s="128"/>
      <c r="C192" s="129"/>
      <c r="D192" s="32" t="s">
        <v>135</v>
      </c>
      <c r="E192" s="62"/>
    </row>
    <row r="193" spans="1:5">
      <c r="A193" s="31" t="s">
        <v>0</v>
      </c>
      <c r="B193" s="37"/>
      <c r="C193" s="33" t="s">
        <v>1</v>
      </c>
      <c r="D193" s="38"/>
      <c r="E193" s="33" t="s">
        <v>2</v>
      </c>
    </row>
    <row r="194" spans="1:5">
      <c r="A194" s="130" t="s">
        <v>136</v>
      </c>
      <c r="B194" s="130"/>
      <c r="C194" s="130"/>
      <c r="D194" s="130"/>
      <c r="E194" s="130"/>
    </row>
    <row r="195" spans="1:5">
      <c r="A195" s="131" t="s">
        <v>137</v>
      </c>
      <c r="B195" s="131"/>
      <c r="C195" s="132" t="s">
        <v>163</v>
      </c>
      <c r="D195" s="132"/>
      <c r="E195" s="132"/>
    </row>
    <row r="196" spans="1:5">
      <c r="A196" s="131" t="s">
        <v>138</v>
      </c>
      <c r="B196" s="131"/>
      <c r="C196" s="133"/>
      <c r="D196" s="134"/>
      <c r="E196" s="135"/>
    </row>
    <row r="197" spans="1:5">
      <c r="A197" s="136" t="s">
        <v>139</v>
      </c>
      <c r="B197" s="137"/>
      <c r="C197" s="138"/>
      <c r="D197" s="39"/>
      <c r="E197" s="26"/>
    </row>
    <row r="198" spans="1:5">
      <c r="A198" s="130" t="s">
        <v>182</v>
      </c>
      <c r="B198" s="130"/>
      <c r="C198" s="130"/>
      <c r="D198" s="130"/>
      <c r="E198" s="130"/>
    </row>
    <row r="199" spans="1:5">
      <c r="A199" s="27" t="s">
        <v>3</v>
      </c>
      <c r="B199" s="139" t="s">
        <v>7</v>
      </c>
      <c r="C199" s="139"/>
      <c r="D199" s="139"/>
      <c r="E199" s="54"/>
    </row>
    <row r="200" spans="1:5">
      <c r="A200" s="27" t="s">
        <v>4</v>
      </c>
      <c r="B200" s="140" t="s">
        <v>8</v>
      </c>
      <c r="C200" s="141"/>
      <c r="D200" s="142"/>
      <c r="E200" s="143"/>
    </row>
    <row r="201" spans="1:5">
      <c r="A201" s="27" t="s">
        <v>5</v>
      </c>
      <c r="B201" s="139" t="s">
        <v>9</v>
      </c>
      <c r="C201" s="139"/>
      <c r="D201" s="139"/>
      <c r="E201" s="110"/>
    </row>
    <row r="202" spans="1:5">
      <c r="A202" s="27" t="s">
        <v>6</v>
      </c>
      <c r="B202" s="139" t="s">
        <v>10</v>
      </c>
      <c r="C202" s="139"/>
      <c r="D202" s="139"/>
      <c r="E202" s="55"/>
    </row>
    <row r="203" spans="1:5">
      <c r="A203" s="130" t="s">
        <v>133</v>
      </c>
      <c r="B203" s="130"/>
      <c r="C203" s="130"/>
      <c r="D203" s="130"/>
      <c r="E203" s="130"/>
    </row>
    <row r="204" spans="1:5">
      <c r="A204" s="144" t="s">
        <v>11</v>
      </c>
      <c r="B204" s="144"/>
      <c r="C204" s="119" t="s">
        <v>12</v>
      </c>
      <c r="D204" s="144" t="s">
        <v>13</v>
      </c>
      <c r="E204" s="144"/>
    </row>
    <row r="205" spans="1:5">
      <c r="A205" s="145" t="s">
        <v>186</v>
      </c>
      <c r="B205" s="146"/>
      <c r="C205" s="71" t="s">
        <v>200</v>
      </c>
      <c r="D205" s="147"/>
      <c r="E205" s="148"/>
    </row>
    <row r="206" spans="1:5">
      <c r="A206" s="149" t="s">
        <v>152</v>
      </c>
      <c r="B206" s="150"/>
      <c r="C206" s="151"/>
      <c r="D206" s="152"/>
      <c r="E206" s="153"/>
    </row>
    <row r="207" spans="1:5">
      <c r="A207" s="5" t="s">
        <v>25</v>
      </c>
      <c r="B207" s="154" t="s">
        <v>14</v>
      </c>
      <c r="C207" s="154"/>
      <c r="D207" s="154"/>
      <c r="E207" s="155"/>
    </row>
    <row r="208" spans="1:5">
      <c r="A208" s="6"/>
      <c r="B208" s="156" t="s">
        <v>15</v>
      </c>
      <c r="C208" s="156"/>
      <c r="D208" s="156"/>
      <c r="E208" s="157"/>
    </row>
    <row r="209" spans="1:5">
      <c r="A209" s="5" t="s">
        <v>26</v>
      </c>
      <c r="B209" s="154" t="s">
        <v>16</v>
      </c>
      <c r="C209" s="154"/>
      <c r="D209" s="154"/>
      <c r="E209" s="155"/>
    </row>
    <row r="210" spans="1:5">
      <c r="A210" s="6"/>
      <c r="B210" s="158" t="s">
        <v>17</v>
      </c>
      <c r="C210" s="158"/>
      <c r="D210" s="158"/>
      <c r="E210" s="159"/>
    </row>
    <row r="212" spans="1:5" ht="23.25">
      <c r="A212" s="124" t="s">
        <v>196</v>
      </c>
      <c r="B212" s="124"/>
      <c r="C212" s="124"/>
      <c r="D212" s="124"/>
      <c r="E212" s="124"/>
    </row>
    <row r="213" spans="1:5">
      <c r="A213" s="160" t="s">
        <v>18</v>
      </c>
      <c r="B213" s="160"/>
      <c r="C213" s="160"/>
      <c r="D213" s="160"/>
      <c r="E213" s="160"/>
    </row>
    <row r="214" spans="1:5">
      <c r="A214" s="161" t="s">
        <v>19</v>
      </c>
      <c r="B214" s="161"/>
      <c r="C214" s="161"/>
      <c r="D214" s="161"/>
      <c r="E214" s="161"/>
    </row>
    <row r="215" spans="1:5">
      <c r="A215" s="139" t="s">
        <v>20</v>
      </c>
      <c r="B215" s="139"/>
      <c r="C215" s="139"/>
      <c r="D215" s="139"/>
      <c r="E215" s="139"/>
    </row>
    <row r="216" spans="1:5">
      <c r="A216" s="27">
        <v>1</v>
      </c>
      <c r="B216" s="139" t="s">
        <v>21</v>
      </c>
      <c r="C216" s="139"/>
      <c r="D216" s="139"/>
      <c r="E216" s="101"/>
    </row>
    <row r="217" spans="1:5">
      <c r="A217" s="27">
        <v>2</v>
      </c>
      <c r="B217" s="139" t="s">
        <v>22</v>
      </c>
      <c r="C217" s="139"/>
      <c r="D217" s="139"/>
      <c r="E217" s="102"/>
    </row>
    <row r="218" spans="1:5">
      <c r="A218" s="27">
        <v>3</v>
      </c>
      <c r="B218" s="139" t="s">
        <v>23</v>
      </c>
      <c r="C218" s="139"/>
      <c r="D218" s="139"/>
      <c r="E218" s="101"/>
    </row>
    <row r="219" spans="1:5">
      <c r="A219" s="27">
        <v>4</v>
      </c>
      <c r="B219" s="139" t="s">
        <v>24</v>
      </c>
      <c r="C219" s="139"/>
      <c r="D219" s="139"/>
      <c r="E219" s="103"/>
    </row>
    <row r="220" spans="1:5">
      <c r="A220" s="34" t="s">
        <v>27</v>
      </c>
      <c r="B220" s="162" t="s">
        <v>28</v>
      </c>
      <c r="C220" s="162"/>
      <c r="D220" s="162"/>
      <c r="E220" s="163"/>
    </row>
    <row r="221" spans="1:5">
      <c r="A221" s="160" t="s">
        <v>29</v>
      </c>
      <c r="B221" s="160"/>
      <c r="C221" s="160" t="s">
        <v>30</v>
      </c>
      <c r="D221" s="160"/>
      <c r="E221" s="160"/>
    </row>
    <row r="222" spans="1:5">
      <c r="A222" s="28">
        <v>1</v>
      </c>
      <c r="B222" s="161" t="s">
        <v>35</v>
      </c>
      <c r="C222" s="161"/>
      <c r="D222" s="161"/>
      <c r="E222" s="28" t="s">
        <v>41</v>
      </c>
    </row>
    <row r="223" spans="1:5">
      <c r="A223" s="36" t="s">
        <v>3</v>
      </c>
      <c r="B223" s="164" t="s">
        <v>36</v>
      </c>
      <c r="C223" s="164"/>
      <c r="D223" s="164"/>
      <c r="E223" s="88"/>
    </row>
    <row r="224" spans="1:5">
      <c r="A224" s="36" t="s">
        <v>4</v>
      </c>
      <c r="B224" s="164" t="s">
        <v>38</v>
      </c>
      <c r="C224" s="164"/>
      <c r="D224" s="164"/>
      <c r="E224" s="72"/>
    </row>
    <row r="225" spans="1:5">
      <c r="A225" s="165" t="s">
        <v>5</v>
      </c>
      <c r="B225" s="167" t="s">
        <v>37</v>
      </c>
      <c r="C225" s="49" t="s">
        <v>146</v>
      </c>
      <c r="D225" s="76"/>
      <c r="E225" s="169"/>
    </row>
    <row r="226" spans="1:5">
      <c r="A226" s="166"/>
      <c r="B226" s="168"/>
      <c r="C226" s="52" t="s">
        <v>147</v>
      </c>
      <c r="D226" s="41"/>
      <c r="E226" s="170"/>
    </row>
    <row r="227" spans="1:5">
      <c r="A227" s="36" t="s">
        <v>6</v>
      </c>
      <c r="B227" s="164" t="s">
        <v>174</v>
      </c>
      <c r="C227" s="164"/>
      <c r="D227" s="164"/>
      <c r="E227" s="72"/>
    </row>
    <row r="228" spans="1:5">
      <c r="A228" s="165" t="s">
        <v>31</v>
      </c>
      <c r="B228" s="52" t="s">
        <v>166</v>
      </c>
      <c r="C228" s="85" t="s">
        <v>167</v>
      </c>
      <c r="D228" s="85" t="s">
        <v>168</v>
      </c>
      <c r="E228" s="72"/>
    </row>
    <row r="229" spans="1:5">
      <c r="A229" s="171"/>
      <c r="B229" s="52" t="s">
        <v>169</v>
      </c>
      <c r="C229" s="87">
        <v>0</v>
      </c>
      <c r="D229" s="86"/>
      <c r="E229" s="72"/>
    </row>
    <row r="230" spans="1:5">
      <c r="A230" s="166"/>
      <c r="B230" s="52" t="s">
        <v>170</v>
      </c>
      <c r="C230" s="87">
        <v>0</v>
      </c>
      <c r="D230" s="86"/>
      <c r="E230" s="72"/>
    </row>
    <row r="231" spans="1:5">
      <c r="A231" s="172" t="s">
        <v>32</v>
      </c>
      <c r="B231" s="173" t="s">
        <v>39</v>
      </c>
      <c r="C231" s="174"/>
      <c r="D231" s="174"/>
      <c r="E231" s="53"/>
    </row>
    <row r="232" spans="1:5">
      <c r="A232" s="172"/>
      <c r="B232" s="173"/>
      <c r="C232" s="174"/>
      <c r="D232" s="174"/>
      <c r="E232" s="53"/>
    </row>
    <row r="233" spans="1:5">
      <c r="A233" s="172"/>
      <c r="B233" s="173"/>
      <c r="C233" s="174"/>
      <c r="D233" s="174"/>
      <c r="E233" s="53"/>
    </row>
    <row r="234" spans="1:5">
      <c r="A234" s="172"/>
      <c r="B234" s="173"/>
      <c r="C234" s="174"/>
      <c r="D234" s="174"/>
      <c r="E234" s="53"/>
    </row>
    <row r="235" spans="1:5">
      <c r="A235" s="161" t="s">
        <v>40</v>
      </c>
      <c r="B235" s="161"/>
      <c r="C235" s="161"/>
      <c r="D235" s="161"/>
      <c r="E235" s="3"/>
    </row>
    <row r="236" spans="1:5">
      <c r="A236" s="160" t="s">
        <v>42</v>
      </c>
      <c r="B236" s="160"/>
      <c r="C236" s="160" t="s">
        <v>43</v>
      </c>
      <c r="D236" s="160"/>
      <c r="E236" s="160"/>
    </row>
    <row r="237" spans="1:5">
      <c r="A237" s="28">
        <v>2</v>
      </c>
      <c r="B237" s="161" t="s">
        <v>44</v>
      </c>
      <c r="C237" s="161"/>
      <c r="D237" s="161"/>
      <c r="E237" s="28"/>
    </row>
    <row r="238" spans="1:5">
      <c r="A238" s="175" t="s">
        <v>3</v>
      </c>
      <c r="B238" s="178" t="s">
        <v>45</v>
      </c>
      <c r="C238" s="7" t="s">
        <v>130</v>
      </c>
      <c r="D238" s="63"/>
      <c r="E238" s="181"/>
    </row>
    <row r="239" spans="1:5">
      <c r="A239" s="176"/>
      <c r="B239" s="179"/>
      <c r="C239" s="7" t="s">
        <v>131</v>
      </c>
      <c r="D239" s="74"/>
      <c r="E239" s="181"/>
    </row>
    <row r="240" spans="1:5">
      <c r="A240" s="177"/>
      <c r="B240" s="180"/>
      <c r="C240" s="7" t="s">
        <v>129</v>
      </c>
      <c r="D240" s="75"/>
      <c r="E240" s="181"/>
    </row>
    <row r="241" spans="1:5">
      <c r="A241" s="175" t="s">
        <v>4</v>
      </c>
      <c r="B241" s="182" t="s">
        <v>46</v>
      </c>
      <c r="C241" s="7" t="s">
        <v>148</v>
      </c>
      <c r="D241" s="67"/>
      <c r="E241" s="185"/>
    </row>
    <row r="242" spans="1:5">
      <c r="A242" s="176"/>
      <c r="B242" s="183"/>
      <c r="C242" s="7" t="s">
        <v>149</v>
      </c>
      <c r="D242" s="56"/>
      <c r="E242" s="186"/>
    </row>
    <row r="243" spans="1:5">
      <c r="A243" s="177"/>
      <c r="B243" s="184"/>
      <c r="C243" s="120" t="s">
        <v>132</v>
      </c>
      <c r="D243" s="42"/>
      <c r="E243" s="187"/>
    </row>
    <row r="244" spans="1:5">
      <c r="A244" s="27" t="s">
        <v>5</v>
      </c>
      <c r="B244" s="188" t="s">
        <v>47</v>
      </c>
      <c r="C244" s="188"/>
      <c r="D244" s="188"/>
      <c r="E244" s="104"/>
    </row>
    <row r="245" spans="1:5">
      <c r="A245" s="27" t="s">
        <v>6</v>
      </c>
      <c r="B245" s="188"/>
      <c r="C245" s="188"/>
      <c r="D245" s="188"/>
      <c r="E245" s="104"/>
    </row>
    <row r="246" spans="1:5">
      <c r="A246" s="27" t="s">
        <v>31</v>
      </c>
      <c r="B246" s="188" t="s">
        <v>153</v>
      </c>
      <c r="C246" s="188"/>
      <c r="D246" s="188"/>
      <c r="E246" s="104"/>
    </row>
    <row r="247" spans="1:5">
      <c r="A247" s="172" t="s">
        <v>32</v>
      </c>
      <c r="B247" s="189" t="s">
        <v>39</v>
      </c>
      <c r="C247" s="192"/>
      <c r="D247" s="192"/>
      <c r="E247" s="43"/>
    </row>
    <row r="248" spans="1:5">
      <c r="A248" s="172"/>
      <c r="B248" s="190"/>
      <c r="C248" s="192"/>
      <c r="D248" s="192"/>
      <c r="E248" s="43"/>
    </row>
    <row r="249" spans="1:5">
      <c r="A249" s="172"/>
      <c r="B249" s="191"/>
      <c r="C249" s="192"/>
      <c r="D249" s="192"/>
      <c r="E249" s="43"/>
    </row>
    <row r="250" spans="1:5">
      <c r="A250" s="161" t="s">
        <v>48</v>
      </c>
      <c r="B250" s="161"/>
      <c r="C250" s="161"/>
      <c r="D250" s="161"/>
      <c r="E250" s="3"/>
    </row>
    <row r="251" spans="1:5">
      <c r="A251" s="8" t="s">
        <v>27</v>
      </c>
      <c r="B251" s="193" t="s">
        <v>49</v>
      </c>
      <c r="C251" s="193"/>
      <c r="D251" s="193"/>
      <c r="E251" s="194"/>
    </row>
    <row r="252" spans="1:5">
      <c r="A252" s="6"/>
      <c r="B252" s="158" t="s">
        <v>50</v>
      </c>
      <c r="C252" s="158"/>
      <c r="D252" s="158"/>
      <c r="E252" s="159"/>
    </row>
    <row r="254" spans="1:5">
      <c r="A254" s="160" t="s">
        <v>51</v>
      </c>
      <c r="B254" s="160"/>
      <c r="C254" s="160" t="s">
        <v>52</v>
      </c>
      <c r="D254" s="160"/>
      <c r="E254" s="160"/>
    </row>
    <row r="255" spans="1:5">
      <c r="A255" s="28">
        <v>3</v>
      </c>
      <c r="B255" s="161" t="s">
        <v>53</v>
      </c>
      <c r="C255" s="161"/>
      <c r="D255" s="161"/>
      <c r="E255" s="28" t="s">
        <v>41</v>
      </c>
    </row>
    <row r="256" spans="1:5">
      <c r="A256" s="175" t="s">
        <v>3</v>
      </c>
      <c r="B256" s="195" t="s">
        <v>171</v>
      </c>
      <c r="C256" s="91" t="s">
        <v>173</v>
      </c>
      <c r="D256" s="91" t="s">
        <v>172</v>
      </c>
      <c r="E256" s="197"/>
    </row>
    <row r="257" spans="1:5">
      <c r="A257" s="177"/>
      <c r="B257" s="196"/>
      <c r="C257" s="105"/>
      <c r="D257" s="106"/>
      <c r="E257" s="198"/>
    </row>
    <row r="258" spans="1:5">
      <c r="A258" s="15" t="s">
        <v>4</v>
      </c>
      <c r="B258" s="121" t="s">
        <v>175</v>
      </c>
      <c r="C258" s="92" t="s">
        <v>176</v>
      </c>
      <c r="D258" s="107"/>
      <c r="E258" s="89"/>
    </row>
    <row r="259" spans="1:5">
      <c r="A259" s="172" t="s">
        <v>5</v>
      </c>
      <c r="B259" s="173" t="s">
        <v>177</v>
      </c>
      <c r="C259" s="92" t="s">
        <v>178</v>
      </c>
      <c r="D259" s="91" t="s">
        <v>179</v>
      </c>
      <c r="E259" s="199"/>
    </row>
    <row r="260" spans="1:5">
      <c r="A260" s="172"/>
      <c r="B260" s="173"/>
      <c r="C260" s="108"/>
      <c r="D260" s="90"/>
      <c r="E260" s="200"/>
    </row>
    <row r="261" spans="1:5">
      <c r="A261" s="175" t="s">
        <v>6</v>
      </c>
      <c r="B261" s="201" t="s">
        <v>180</v>
      </c>
      <c r="C261" s="93" t="s">
        <v>146</v>
      </c>
      <c r="D261" s="95" t="s">
        <v>68</v>
      </c>
      <c r="E261" s="199"/>
    </row>
    <row r="262" spans="1:5">
      <c r="A262" s="177"/>
      <c r="B262" s="202"/>
      <c r="C262" s="94"/>
      <c r="D262" s="109"/>
      <c r="E262" s="200"/>
    </row>
    <row r="263" spans="1:5">
      <c r="A263" s="112" t="s">
        <v>31</v>
      </c>
      <c r="B263" s="203" t="s">
        <v>189</v>
      </c>
      <c r="C263" s="204"/>
      <c r="D263" s="205"/>
      <c r="E263" s="118"/>
    </row>
    <row r="264" spans="1:5">
      <c r="A264" s="112" t="s">
        <v>32</v>
      </c>
      <c r="B264" s="203" t="s">
        <v>188</v>
      </c>
      <c r="C264" s="204"/>
      <c r="D264" s="205"/>
      <c r="E264" s="118"/>
    </row>
    <row r="265" spans="1:5">
      <c r="A265" s="161" t="s">
        <v>55</v>
      </c>
      <c r="B265" s="161"/>
      <c r="C265" s="161"/>
      <c r="D265" s="161"/>
      <c r="E265" s="117"/>
    </row>
    <row r="266" spans="1:5">
      <c r="A266" s="29" t="s">
        <v>27</v>
      </c>
      <c r="B266" s="162" t="s">
        <v>54</v>
      </c>
      <c r="C266" s="162"/>
      <c r="D266" s="162"/>
      <c r="E266" s="163"/>
    </row>
    <row r="268" spans="1:5">
      <c r="A268" s="160" t="s">
        <v>56</v>
      </c>
      <c r="B268" s="160"/>
      <c r="C268" s="160" t="s">
        <v>57</v>
      </c>
      <c r="D268" s="160"/>
      <c r="E268" s="160"/>
    </row>
    <row r="269" spans="1:5">
      <c r="A269" s="206" t="s">
        <v>58</v>
      </c>
      <c r="B269" s="207"/>
      <c r="C269" s="206" t="s">
        <v>59</v>
      </c>
      <c r="D269" s="208"/>
      <c r="E269" s="207"/>
    </row>
    <row r="270" spans="1:5">
      <c r="A270" s="28" t="s">
        <v>60</v>
      </c>
      <c r="B270" s="161" t="s">
        <v>59</v>
      </c>
      <c r="C270" s="161"/>
      <c r="D270" s="28" t="s">
        <v>68</v>
      </c>
      <c r="E270" s="28" t="s">
        <v>41</v>
      </c>
    </row>
    <row r="271" spans="1:5">
      <c r="A271" s="27" t="s">
        <v>3</v>
      </c>
      <c r="B271" s="139" t="s">
        <v>61</v>
      </c>
      <c r="C271" s="139"/>
      <c r="D271" s="9"/>
      <c r="E271" s="22"/>
    </row>
    <row r="272" spans="1:5">
      <c r="A272" s="27" t="s">
        <v>4</v>
      </c>
      <c r="B272" s="139" t="s">
        <v>62</v>
      </c>
      <c r="C272" s="139"/>
      <c r="D272" s="9"/>
      <c r="E272" s="22"/>
    </row>
    <row r="273" spans="1:5">
      <c r="A273" s="27" t="s">
        <v>5</v>
      </c>
      <c r="B273" s="139" t="s">
        <v>63</v>
      </c>
      <c r="C273" s="139"/>
      <c r="D273" s="9"/>
      <c r="E273" s="22"/>
    </row>
    <row r="274" spans="1:5">
      <c r="A274" s="27" t="s">
        <v>6</v>
      </c>
      <c r="B274" s="209" t="s">
        <v>64</v>
      </c>
      <c r="C274" s="209"/>
      <c r="D274" s="98"/>
      <c r="E274" s="99"/>
    </row>
    <row r="275" spans="1:5">
      <c r="A275" s="27" t="s">
        <v>31</v>
      </c>
      <c r="B275" s="139" t="s">
        <v>65</v>
      </c>
      <c r="C275" s="139"/>
      <c r="D275" s="9"/>
      <c r="E275" s="22"/>
    </row>
    <row r="276" spans="1:5">
      <c r="A276" s="27" t="s">
        <v>32</v>
      </c>
      <c r="B276" s="210" t="s">
        <v>66</v>
      </c>
      <c r="C276" s="210"/>
      <c r="D276" s="9"/>
      <c r="E276" s="22"/>
    </row>
    <row r="277" spans="1:5">
      <c r="A277" s="27" t="s">
        <v>33</v>
      </c>
      <c r="B277" s="211" t="s">
        <v>142</v>
      </c>
      <c r="C277" s="211"/>
      <c r="D277" s="100"/>
      <c r="E277" s="64"/>
    </row>
    <row r="278" spans="1:5">
      <c r="A278" s="27" t="s">
        <v>34</v>
      </c>
      <c r="B278" s="210" t="s">
        <v>67</v>
      </c>
      <c r="C278" s="210"/>
      <c r="D278" s="9"/>
      <c r="E278" s="22"/>
    </row>
    <row r="279" spans="1:5">
      <c r="A279" s="161" t="s">
        <v>77</v>
      </c>
      <c r="B279" s="161"/>
      <c r="C279" s="161"/>
      <c r="D279" s="11"/>
      <c r="E279" s="3"/>
    </row>
    <row r="280" spans="1:5">
      <c r="A280" s="8" t="s">
        <v>25</v>
      </c>
      <c r="B280" s="214" t="s">
        <v>69</v>
      </c>
      <c r="C280" s="214"/>
      <c r="D280" s="214"/>
      <c r="E280" s="215"/>
    </row>
    <row r="281" spans="1:5">
      <c r="A281" s="12" t="s">
        <v>26</v>
      </c>
      <c r="B281" s="158" t="s">
        <v>70</v>
      </c>
      <c r="C281" s="158"/>
      <c r="D281" s="158"/>
      <c r="E281" s="159"/>
    </row>
    <row r="283" spans="1:5">
      <c r="A283" s="206" t="s">
        <v>71</v>
      </c>
      <c r="B283" s="207"/>
      <c r="C283" s="206" t="s">
        <v>72</v>
      </c>
      <c r="D283" s="208"/>
      <c r="E283" s="207"/>
    </row>
    <row r="284" spans="1:5">
      <c r="A284" s="28" t="s">
        <v>78</v>
      </c>
      <c r="B284" s="161" t="s">
        <v>72</v>
      </c>
      <c r="C284" s="161"/>
      <c r="D284" s="28" t="s">
        <v>68</v>
      </c>
      <c r="E284" s="28" t="s">
        <v>41</v>
      </c>
    </row>
    <row r="285" spans="1:5">
      <c r="A285" s="27" t="s">
        <v>3</v>
      </c>
      <c r="B285" s="139" t="s">
        <v>73</v>
      </c>
      <c r="C285" s="139"/>
      <c r="D285" s="9"/>
      <c r="E285" s="22"/>
    </row>
    <row r="286" spans="1:5">
      <c r="A286" s="27" t="s">
        <v>4</v>
      </c>
      <c r="B286" s="139" t="s">
        <v>74</v>
      </c>
      <c r="C286" s="139"/>
      <c r="D286" s="9"/>
      <c r="E286" s="22"/>
    </row>
    <row r="287" spans="1:5">
      <c r="A287" s="216" t="s">
        <v>75</v>
      </c>
      <c r="B287" s="217"/>
      <c r="C287" s="218"/>
      <c r="D287" s="13"/>
      <c r="E287" s="14"/>
    </row>
    <row r="288" spans="1:5">
      <c r="A288" s="175" t="s">
        <v>5</v>
      </c>
      <c r="B288" s="219" t="s">
        <v>76</v>
      </c>
      <c r="C288" s="220"/>
      <c r="D288" s="223"/>
      <c r="E288" s="212"/>
    </row>
    <row r="289" spans="1:5">
      <c r="A289" s="177"/>
      <c r="B289" s="221"/>
      <c r="C289" s="222"/>
      <c r="D289" s="224"/>
      <c r="E289" s="213"/>
    </row>
    <row r="290" spans="1:5">
      <c r="A290" s="161" t="s">
        <v>77</v>
      </c>
      <c r="B290" s="161"/>
      <c r="C290" s="161"/>
      <c r="D290" s="11"/>
      <c r="E290" s="3"/>
    </row>
    <row r="292" spans="1:5">
      <c r="A292" s="206" t="s">
        <v>79</v>
      </c>
      <c r="B292" s="207"/>
      <c r="C292" s="206" t="s">
        <v>81</v>
      </c>
      <c r="D292" s="208"/>
      <c r="E292" s="207"/>
    </row>
    <row r="293" spans="1:5">
      <c r="A293" s="28" t="s">
        <v>80</v>
      </c>
      <c r="B293" s="161" t="s">
        <v>81</v>
      </c>
      <c r="C293" s="161"/>
      <c r="D293" s="28" t="s">
        <v>68</v>
      </c>
      <c r="E293" s="28" t="s">
        <v>41</v>
      </c>
    </row>
    <row r="294" spans="1:5">
      <c r="A294" s="27" t="s">
        <v>3</v>
      </c>
      <c r="B294" s="139" t="s">
        <v>81</v>
      </c>
      <c r="C294" s="139"/>
      <c r="D294" s="16"/>
      <c r="E294" s="80"/>
    </row>
    <row r="295" spans="1:5">
      <c r="A295" s="175" t="s">
        <v>4</v>
      </c>
      <c r="B295" s="219" t="s">
        <v>82</v>
      </c>
      <c r="C295" s="220"/>
      <c r="D295" s="223"/>
      <c r="E295" s="212"/>
    </row>
    <row r="296" spans="1:5">
      <c r="A296" s="177"/>
      <c r="B296" s="221"/>
      <c r="C296" s="222"/>
      <c r="D296" s="224"/>
      <c r="E296" s="213"/>
    </row>
    <row r="297" spans="1:5">
      <c r="A297" s="161" t="s">
        <v>77</v>
      </c>
      <c r="B297" s="161"/>
      <c r="C297" s="161"/>
      <c r="D297" s="11"/>
      <c r="E297" s="3"/>
    </row>
    <row r="299" spans="1:5">
      <c r="A299" s="206" t="s">
        <v>83</v>
      </c>
      <c r="B299" s="207"/>
      <c r="C299" s="206" t="s">
        <v>85</v>
      </c>
      <c r="D299" s="208"/>
      <c r="E299" s="207"/>
    </row>
    <row r="300" spans="1:5">
      <c r="A300" s="28" t="s">
        <v>84</v>
      </c>
      <c r="B300" s="161" t="s">
        <v>85</v>
      </c>
      <c r="C300" s="161"/>
      <c r="D300" s="28" t="s">
        <v>68</v>
      </c>
      <c r="E300" s="28" t="s">
        <v>41</v>
      </c>
    </row>
    <row r="301" spans="1:5">
      <c r="A301" s="27" t="s">
        <v>3</v>
      </c>
      <c r="B301" s="139" t="s">
        <v>91</v>
      </c>
      <c r="C301" s="139"/>
      <c r="D301" s="16"/>
      <c r="E301" s="22"/>
    </row>
    <row r="302" spans="1:5">
      <c r="A302" s="15" t="s">
        <v>4</v>
      </c>
      <c r="B302" s="225" t="s">
        <v>143</v>
      </c>
      <c r="C302" s="226"/>
      <c r="D302" s="23"/>
      <c r="E302" s="60"/>
    </row>
    <row r="303" spans="1:5">
      <c r="A303" s="27" t="s">
        <v>5</v>
      </c>
      <c r="B303" s="139" t="s">
        <v>92</v>
      </c>
      <c r="C303" s="139"/>
      <c r="D303" s="16"/>
      <c r="E303" s="22"/>
    </row>
    <row r="304" spans="1:5">
      <c r="A304" s="27" t="s">
        <v>6</v>
      </c>
      <c r="B304" s="139" t="s">
        <v>93</v>
      </c>
      <c r="C304" s="139"/>
      <c r="D304" s="16"/>
      <c r="E304" s="59"/>
    </row>
    <row r="305" spans="1:5">
      <c r="A305" s="15" t="s">
        <v>31</v>
      </c>
      <c r="B305" s="225" t="s">
        <v>94</v>
      </c>
      <c r="C305" s="226"/>
      <c r="D305" s="23"/>
      <c r="E305" s="58"/>
    </row>
    <row r="306" spans="1:5">
      <c r="A306" s="35" t="s">
        <v>6</v>
      </c>
      <c r="B306" s="227" t="s">
        <v>145</v>
      </c>
      <c r="C306" s="228"/>
      <c r="D306" s="16"/>
      <c r="E306" s="22"/>
    </row>
    <row r="307" spans="1:5">
      <c r="A307" s="161" t="s">
        <v>77</v>
      </c>
      <c r="B307" s="161"/>
      <c r="C307" s="161"/>
      <c r="D307" s="17"/>
      <c r="E307" s="3"/>
    </row>
    <row r="309" spans="1:5">
      <c r="A309" s="206" t="s">
        <v>95</v>
      </c>
      <c r="B309" s="207"/>
      <c r="C309" s="206" t="s">
        <v>97</v>
      </c>
      <c r="D309" s="208"/>
      <c r="E309" s="207"/>
    </row>
    <row r="310" spans="1:5">
      <c r="A310" s="30" t="s">
        <v>96</v>
      </c>
      <c r="B310" s="229" t="s">
        <v>98</v>
      </c>
      <c r="C310" s="230"/>
      <c r="D310" s="30" t="s">
        <v>68</v>
      </c>
      <c r="E310" s="30" t="s">
        <v>41</v>
      </c>
    </row>
    <row r="311" spans="1:5">
      <c r="A311" s="27" t="s">
        <v>3</v>
      </c>
      <c r="B311" s="139" t="s">
        <v>86</v>
      </c>
      <c r="C311" s="139"/>
      <c r="D311" s="9"/>
      <c r="E311" s="22"/>
    </row>
    <row r="312" spans="1:5">
      <c r="A312" s="15" t="s">
        <v>4</v>
      </c>
      <c r="B312" s="231" t="s">
        <v>87</v>
      </c>
      <c r="C312" s="232"/>
      <c r="D312" s="10"/>
      <c r="E312" s="22"/>
    </row>
    <row r="313" spans="1:5">
      <c r="A313" s="27" t="s">
        <v>5</v>
      </c>
      <c r="B313" s="139" t="s">
        <v>88</v>
      </c>
      <c r="C313" s="139"/>
      <c r="D313" s="9"/>
      <c r="E313" s="83"/>
    </row>
    <row r="314" spans="1:5">
      <c r="A314" s="27" t="s">
        <v>6</v>
      </c>
      <c r="B314" s="139" t="s">
        <v>89</v>
      </c>
      <c r="C314" s="139"/>
      <c r="D314" s="9"/>
      <c r="E314" s="22"/>
    </row>
    <row r="315" spans="1:5">
      <c r="A315" s="27" t="s">
        <v>31</v>
      </c>
      <c r="B315" s="140" t="s">
        <v>90</v>
      </c>
      <c r="C315" s="233"/>
      <c r="D315" s="9"/>
      <c r="E315" s="22"/>
    </row>
    <row r="316" spans="1:5">
      <c r="A316" s="175" t="s">
        <v>32</v>
      </c>
      <c r="B316" s="234" t="s">
        <v>39</v>
      </c>
      <c r="C316" s="40"/>
      <c r="D316" s="48"/>
      <c r="E316" s="77"/>
    </row>
    <row r="317" spans="1:5">
      <c r="A317" s="177"/>
      <c r="B317" s="234"/>
      <c r="C317" s="2"/>
      <c r="D317" s="1"/>
      <c r="E317" s="66"/>
    </row>
    <row r="318" spans="1:5">
      <c r="A318" s="235" t="s">
        <v>75</v>
      </c>
      <c r="B318" s="236"/>
      <c r="C318" s="237"/>
      <c r="D318" s="18"/>
      <c r="E318" s="14"/>
    </row>
    <row r="319" spans="1:5">
      <c r="A319" s="35" t="s">
        <v>33</v>
      </c>
      <c r="B319" s="225" t="s">
        <v>99</v>
      </c>
      <c r="C319" s="226"/>
      <c r="D319" s="23"/>
      <c r="E319" s="58"/>
    </row>
    <row r="320" spans="1:5">
      <c r="A320" s="161" t="s">
        <v>77</v>
      </c>
      <c r="B320" s="161"/>
      <c r="C320" s="161"/>
      <c r="D320" s="17"/>
      <c r="E320" s="3"/>
    </row>
    <row r="322" spans="1:5">
      <c r="A322" s="206" t="s">
        <v>100</v>
      </c>
      <c r="B322" s="207"/>
      <c r="C322" s="206" t="s">
        <v>101</v>
      </c>
      <c r="D322" s="208"/>
      <c r="E322" s="207"/>
    </row>
    <row r="323" spans="1:5">
      <c r="A323" s="30">
        <v>4</v>
      </c>
      <c r="B323" s="229" t="s">
        <v>102</v>
      </c>
      <c r="C323" s="230"/>
      <c r="D323" s="30" t="s">
        <v>68</v>
      </c>
      <c r="E323" s="30" t="s">
        <v>41</v>
      </c>
    </row>
    <row r="324" spans="1:5">
      <c r="A324" s="27" t="s">
        <v>60</v>
      </c>
      <c r="B324" s="139" t="s">
        <v>59</v>
      </c>
      <c r="C324" s="139"/>
      <c r="D324" s="16"/>
      <c r="E324" s="22"/>
    </row>
    <row r="325" spans="1:5">
      <c r="A325" s="15" t="s">
        <v>78</v>
      </c>
      <c r="B325" s="231" t="s">
        <v>72</v>
      </c>
      <c r="C325" s="232"/>
      <c r="D325" s="23"/>
      <c r="E325" s="22"/>
    </row>
    <row r="326" spans="1:5">
      <c r="A326" s="27" t="s">
        <v>80</v>
      </c>
      <c r="B326" s="139" t="s">
        <v>81</v>
      </c>
      <c r="C326" s="139"/>
      <c r="D326" s="16"/>
      <c r="E326" s="22"/>
    </row>
    <row r="327" spans="1:5">
      <c r="A327" s="27" t="s">
        <v>84</v>
      </c>
      <c r="B327" s="139" t="s">
        <v>85</v>
      </c>
      <c r="C327" s="139"/>
      <c r="D327" s="16"/>
      <c r="E327" s="22"/>
    </row>
    <row r="328" spans="1:5">
      <c r="A328" s="27" t="s">
        <v>96</v>
      </c>
      <c r="B328" s="140" t="s">
        <v>104</v>
      </c>
      <c r="C328" s="233"/>
      <c r="D328" s="16"/>
      <c r="E328" s="22"/>
    </row>
    <row r="329" spans="1:5">
      <c r="A329" s="175" t="s">
        <v>103</v>
      </c>
      <c r="B329" s="234" t="s">
        <v>39</v>
      </c>
      <c r="C329" s="40"/>
      <c r="D329" s="45"/>
      <c r="E329" s="66"/>
    </row>
    <row r="330" spans="1:5">
      <c r="A330" s="177"/>
      <c r="B330" s="234"/>
      <c r="C330" s="46"/>
      <c r="D330" s="47"/>
      <c r="E330" s="66"/>
    </row>
    <row r="331" spans="1:5">
      <c r="A331" s="161" t="s">
        <v>77</v>
      </c>
      <c r="B331" s="161"/>
      <c r="C331" s="161"/>
      <c r="D331" s="17"/>
      <c r="E331" s="3"/>
    </row>
    <row r="333" spans="1:5">
      <c r="A333" s="160" t="s">
        <v>105</v>
      </c>
      <c r="B333" s="160"/>
      <c r="C333" s="160" t="s">
        <v>106</v>
      </c>
      <c r="D333" s="160"/>
      <c r="E333" s="160"/>
    </row>
    <row r="334" spans="1:5">
      <c r="A334" s="28">
        <v>5</v>
      </c>
      <c r="B334" s="161" t="s">
        <v>107</v>
      </c>
      <c r="C334" s="161"/>
      <c r="D334" s="28" t="s">
        <v>68</v>
      </c>
      <c r="E334" s="28" t="s">
        <v>41</v>
      </c>
    </row>
    <row r="335" spans="1:5">
      <c r="A335" s="175" t="s">
        <v>3</v>
      </c>
      <c r="B335" s="238" t="s">
        <v>150</v>
      </c>
      <c r="C335" s="239"/>
      <c r="D335" s="240"/>
      <c r="E335" s="57"/>
    </row>
    <row r="336" spans="1:5">
      <c r="A336" s="177"/>
      <c r="B336" s="139" t="s">
        <v>108</v>
      </c>
      <c r="C336" s="139"/>
      <c r="D336" s="61"/>
      <c r="E336" s="24"/>
    </row>
    <row r="337" spans="1:5">
      <c r="A337" s="241" t="s">
        <v>4</v>
      </c>
      <c r="B337" s="244" t="s">
        <v>109</v>
      </c>
      <c r="C337" s="245"/>
      <c r="D337" s="245"/>
      <c r="E337" s="246"/>
    </row>
    <row r="338" spans="1:5">
      <c r="A338" s="242"/>
      <c r="B338" s="247" t="s">
        <v>110</v>
      </c>
      <c r="C338" s="7" t="s">
        <v>140</v>
      </c>
      <c r="D338" s="9"/>
      <c r="E338" s="24"/>
    </row>
    <row r="339" spans="1:5">
      <c r="A339" s="242"/>
      <c r="B339" s="248"/>
      <c r="C339" s="7" t="s">
        <v>112</v>
      </c>
      <c r="D339" s="9"/>
      <c r="E339" s="24"/>
    </row>
    <row r="340" spans="1:5">
      <c r="A340" s="242"/>
      <c r="B340" s="248"/>
      <c r="C340" s="7" t="s">
        <v>111</v>
      </c>
      <c r="D340" s="9"/>
      <c r="E340" s="24"/>
    </row>
    <row r="341" spans="1:5">
      <c r="A341" s="242"/>
      <c r="B341" s="249"/>
      <c r="C341" s="19" t="s">
        <v>113</v>
      </c>
      <c r="D341" s="9"/>
      <c r="E341" s="24"/>
    </row>
    <row r="342" spans="1:5">
      <c r="A342" s="242"/>
      <c r="B342" s="234" t="s">
        <v>114</v>
      </c>
      <c r="C342" s="19"/>
      <c r="D342" s="10"/>
      <c r="E342" s="24"/>
    </row>
    <row r="343" spans="1:5">
      <c r="A343" s="242"/>
      <c r="B343" s="234"/>
      <c r="C343" s="19"/>
      <c r="D343" s="10"/>
      <c r="E343" s="24"/>
    </row>
    <row r="344" spans="1:5">
      <c r="A344" s="242"/>
      <c r="B344" s="250" t="s">
        <v>115</v>
      </c>
      <c r="C344" s="19" t="s">
        <v>116</v>
      </c>
      <c r="D344" s="44"/>
      <c r="E344" s="24"/>
    </row>
    <row r="345" spans="1:5">
      <c r="A345" s="242"/>
      <c r="B345" s="250"/>
      <c r="C345" s="19"/>
      <c r="D345" s="10"/>
      <c r="E345" s="24"/>
    </row>
    <row r="346" spans="1:5">
      <c r="A346" s="242"/>
      <c r="B346" s="251" t="s">
        <v>117</v>
      </c>
      <c r="C346" s="19" t="s">
        <v>141</v>
      </c>
      <c r="D346" s="10"/>
      <c r="E346" s="24"/>
    </row>
    <row r="347" spans="1:5">
      <c r="A347" s="242"/>
      <c r="B347" s="252"/>
      <c r="C347" s="19"/>
      <c r="D347" s="10"/>
      <c r="E347" s="24"/>
    </row>
    <row r="348" spans="1:5">
      <c r="A348" s="243"/>
      <c r="B348" s="253" t="s">
        <v>144</v>
      </c>
      <c r="C348" s="254"/>
      <c r="D348" s="18"/>
      <c r="E348" s="3"/>
    </row>
    <row r="349" spans="1:5">
      <c r="A349" s="175" t="s">
        <v>5</v>
      </c>
      <c r="B349" s="238" t="s">
        <v>151</v>
      </c>
      <c r="C349" s="239"/>
      <c r="D349" s="240"/>
      <c r="E349" s="57"/>
    </row>
    <row r="350" spans="1:5">
      <c r="A350" s="177"/>
      <c r="B350" s="210" t="s">
        <v>118</v>
      </c>
      <c r="C350" s="210"/>
      <c r="D350" s="65"/>
      <c r="E350" s="24"/>
    </row>
    <row r="351" spans="1:5">
      <c r="A351" s="161" t="s">
        <v>77</v>
      </c>
      <c r="B351" s="161"/>
      <c r="C351" s="161"/>
      <c r="D351" s="11"/>
      <c r="E351" s="3"/>
    </row>
    <row r="352" spans="1:5">
      <c r="A352" s="8" t="s">
        <v>25</v>
      </c>
      <c r="B352" s="214" t="s">
        <v>119</v>
      </c>
      <c r="C352" s="214"/>
      <c r="D352" s="214"/>
      <c r="E352" s="215"/>
    </row>
    <row r="353" spans="1:5">
      <c r="A353" s="12" t="s">
        <v>26</v>
      </c>
      <c r="B353" s="158" t="s">
        <v>120</v>
      </c>
      <c r="C353" s="158"/>
      <c r="D353" s="158"/>
      <c r="E353" s="159"/>
    </row>
    <row r="354" spans="1:5">
      <c r="A354" s="50"/>
      <c r="B354" s="51"/>
      <c r="C354" s="51"/>
      <c r="D354" s="51"/>
      <c r="E354" s="51"/>
    </row>
    <row r="355" spans="1:5" ht="26.25">
      <c r="A355" s="255" t="s">
        <v>198</v>
      </c>
      <c r="B355" s="255"/>
      <c r="C355" s="255"/>
      <c r="D355" s="255"/>
      <c r="E355" s="255"/>
    </row>
    <row r="356" spans="1:5">
      <c r="A356" s="160" t="s">
        <v>121</v>
      </c>
      <c r="B356" s="160"/>
      <c r="C356" s="160"/>
      <c r="D356" s="160"/>
      <c r="E356" s="160"/>
    </row>
    <row r="357" spans="1:5">
      <c r="A357" s="144" t="s">
        <v>122</v>
      </c>
      <c r="B357" s="144"/>
      <c r="C357" s="144"/>
      <c r="D357" s="144"/>
      <c r="E357" s="119" t="s">
        <v>128</v>
      </c>
    </row>
    <row r="358" spans="1:5">
      <c r="A358" s="27" t="s">
        <v>3</v>
      </c>
      <c r="B358" s="139" t="s">
        <v>124</v>
      </c>
      <c r="C358" s="139"/>
      <c r="D358" s="139"/>
      <c r="E358" s="25"/>
    </row>
    <row r="359" spans="1:5">
      <c r="A359" s="27" t="s">
        <v>4</v>
      </c>
      <c r="B359" s="139" t="s">
        <v>125</v>
      </c>
      <c r="C359" s="139"/>
      <c r="D359" s="139"/>
      <c r="E359" s="25"/>
    </row>
    <row r="360" spans="1:5">
      <c r="A360" s="27" t="s">
        <v>5</v>
      </c>
      <c r="B360" s="139" t="s">
        <v>126</v>
      </c>
      <c r="C360" s="139"/>
      <c r="D360" s="139"/>
      <c r="E360" s="25"/>
    </row>
    <row r="361" spans="1:5">
      <c r="A361" s="27" t="s">
        <v>6</v>
      </c>
      <c r="B361" s="139" t="s">
        <v>102</v>
      </c>
      <c r="C361" s="139"/>
      <c r="D361" s="139"/>
      <c r="E361" s="25"/>
    </row>
    <row r="362" spans="1:5">
      <c r="A362" s="161" t="s">
        <v>123</v>
      </c>
      <c r="B362" s="161"/>
      <c r="C362" s="161"/>
      <c r="D362" s="161"/>
      <c r="E362" s="20"/>
    </row>
    <row r="363" spans="1:5">
      <c r="A363" s="27" t="s">
        <v>31</v>
      </c>
      <c r="B363" s="140" t="s">
        <v>127</v>
      </c>
      <c r="C363" s="141"/>
      <c r="D363" s="233"/>
      <c r="E363" s="25"/>
    </row>
    <row r="364" spans="1:5">
      <c r="A364" s="216" t="s">
        <v>190</v>
      </c>
      <c r="B364" s="217"/>
      <c r="C364" s="217"/>
      <c r="D364" s="217"/>
      <c r="E364" s="21"/>
    </row>
    <row r="365" spans="1:5">
      <c r="A365" s="216" t="s">
        <v>191</v>
      </c>
      <c r="B365" s="217"/>
      <c r="C365" s="217"/>
      <c r="D365" s="217"/>
      <c r="E365" s="21"/>
    </row>
    <row r="367" spans="1:5">
      <c r="B367" s="256" t="s">
        <v>159</v>
      </c>
      <c r="C367" s="256"/>
      <c r="D367" s="256"/>
      <c r="E367" s="256"/>
    </row>
    <row r="368" spans="1:5">
      <c r="B368" s="257" t="s">
        <v>155</v>
      </c>
      <c r="C368" s="257"/>
      <c r="D368" s="258" t="s">
        <v>160</v>
      </c>
      <c r="E368" s="258"/>
    </row>
    <row r="369" spans="2:5">
      <c r="B369" s="73" t="s">
        <v>156</v>
      </c>
      <c r="C369" s="73" t="s">
        <v>157</v>
      </c>
      <c r="D369" s="259">
        <v>0</v>
      </c>
      <c r="E369" s="259"/>
    </row>
    <row r="370" spans="2:5">
      <c r="B370" s="73" t="s">
        <v>111</v>
      </c>
      <c r="C370" s="68"/>
    </row>
    <row r="371" spans="2:5">
      <c r="B371" s="73" t="s">
        <v>113</v>
      </c>
      <c r="C371" s="68"/>
    </row>
    <row r="372" spans="2:5">
      <c r="B372" s="73" t="s">
        <v>158</v>
      </c>
      <c r="C372" s="68"/>
    </row>
  </sheetData>
  <mergeCells count="388">
    <mergeCell ref="B368:C368"/>
    <mergeCell ref="D368:E368"/>
    <mergeCell ref="D369:E369"/>
    <mergeCell ref="B361:D361"/>
    <mergeCell ref="A362:D362"/>
    <mergeCell ref="B363:D363"/>
    <mergeCell ref="A364:D364"/>
    <mergeCell ref="A365:D365"/>
    <mergeCell ref="B367:E367"/>
    <mergeCell ref="A355:E355"/>
    <mergeCell ref="A356:E356"/>
    <mergeCell ref="A357:D357"/>
    <mergeCell ref="B358:D358"/>
    <mergeCell ref="B359:D359"/>
    <mergeCell ref="B360:D360"/>
    <mergeCell ref="A349:A350"/>
    <mergeCell ref="B349:D349"/>
    <mergeCell ref="B350:C350"/>
    <mergeCell ref="A351:C351"/>
    <mergeCell ref="B352:E352"/>
    <mergeCell ref="B353:E353"/>
    <mergeCell ref="A335:A336"/>
    <mergeCell ref="B335:D335"/>
    <mergeCell ref="B336:C336"/>
    <mergeCell ref="A337:A348"/>
    <mergeCell ref="B337:E337"/>
    <mergeCell ref="B338:B341"/>
    <mergeCell ref="B342:B343"/>
    <mergeCell ref="B344:B345"/>
    <mergeCell ref="B346:B347"/>
    <mergeCell ref="B348:C348"/>
    <mergeCell ref="A329:A330"/>
    <mergeCell ref="B329:B330"/>
    <mergeCell ref="A331:C331"/>
    <mergeCell ref="A333:B333"/>
    <mergeCell ref="C333:E333"/>
    <mergeCell ref="B334:C334"/>
    <mergeCell ref="B323:C323"/>
    <mergeCell ref="B324:C324"/>
    <mergeCell ref="B325:C325"/>
    <mergeCell ref="B326:C326"/>
    <mergeCell ref="B327:C327"/>
    <mergeCell ref="B328:C328"/>
    <mergeCell ref="A316:A317"/>
    <mergeCell ref="B316:B317"/>
    <mergeCell ref="A318:C318"/>
    <mergeCell ref="B319:C319"/>
    <mergeCell ref="A320:C320"/>
    <mergeCell ref="A322:B322"/>
    <mergeCell ref="C322:E322"/>
    <mergeCell ref="B310:C310"/>
    <mergeCell ref="B311:C311"/>
    <mergeCell ref="B312:C312"/>
    <mergeCell ref="B313:C313"/>
    <mergeCell ref="B314:C314"/>
    <mergeCell ref="B315:C315"/>
    <mergeCell ref="B303:C303"/>
    <mergeCell ref="B304:C304"/>
    <mergeCell ref="B305:C305"/>
    <mergeCell ref="B306:C306"/>
    <mergeCell ref="A307:C307"/>
    <mergeCell ref="A309:B309"/>
    <mergeCell ref="C309:E309"/>
    <mergeCell ref="A297:C297"/>
    <mergeCell ref="A299:B299"/>
    <mergeCell ref="C299:E299"/>
    <mergeCell ref="B300:C300"/>
    <mergeCell ref="B301:C301"/>
    <mergeCell ref="B302:C302"/>
    <mergeCell ref="A290:C290"/>
    <mergeCell ref="A292:B292"/>
    <mergeCell ref="C292:E292"/>
    <mergeCell ref="B293:C293"/>
    <mergeCell ref="B294:C294"/>
    <mergeCell ref="A295:A296"/>
    <mergeCell ref="B295:C296"/>
    <mergeCell ref="D295:D296"/>
    <mergeCell ref="E295:E296"/>
    <mergeCell ref="B286:C286"/>
    <mergeCell ref="A287:C287"/>
    <mergeCell ref="A288:A289"/>
    <mergeCell ref="B288:C289"/>
    <mergeCell ref="D288:D289"/>
    <mergeCell ref="E288:E289"/>
    <mergeCell ref="B280:E280"/>
    <mergeCell ref="B281:E281"/>
    <mergeCell ref="A283:B283"/>
    <mergeCell ref="C283:E283"/>
    <mergeCell ref="B284:C284"/>
    <mergeCell ref="B285:C285"/>
    <mergeCell ref="B274:C274"/>
    <mergeCell ref="B275:C275"/>
    <mergeCell ref="B276:C276"/>
    <mergeCell ref="B277:C277"/>
    <mergeCell ref="B278:C278"/>
    <mergeCell ref="A279:C279"/>
    <mergeCell ref="A269:B269"/>
    <mergeCell ref="C269:E269"/>
    <mergeCell ref="B270:C270"/>
    <mergeCell ref="B271:C271"/>
    <mergeCell ref="B272:C272"/>
    <mergeCell ref="B273:C273"/>
    <mergeCell ref="B263:D263"/>
    <mergeCell ref="B264:D264"/>
    <mergeCell ref="A265:D265"/>
    <mergeCell ref="B266:E266"/>
    <mergeCell ref="A268:B268"/>
    <mergeCell ref="C268:E268"/>
    <mergeCell ref="A259:A260"/>
    <mergeCell ref="B259:B260"/>
    <mergeCell ref="E259:E260"/>
    <mergeCell ref="A261:A262"/>
    <mergeCell ref="B261:B262"/>
    <mergeCell ref="E261:E262"/>
    <mergeCell ref="B251:E251"/>
    <mergeCell ref="B252:E252"/>
    <mergeCell ref="A254:B254"/>
    <mergeCell ref="C254:E254"/>
    <mergeCell ref="B255:D255"/>
    <mergeCell ref="A256:A257"/>
    <mergeCell ref="B256:B257"/>
    <mergeCell ref="E256:E257"/>
    <mergeCell ref="A247:A249"/>
    <mergeCell ref="B247:B249"/>
    <mergeCell ref="C247:D247"/>
    <mergeCell ref="C248:D248"/>
    <mergeCell ref="C249:D249"/>
    <mergeCell ref="A250:D250"/>
    <mergeCell ref="A241:A243"/>
    <mergeCell ref="B241:B243"/>
    <mergeCell ref="E241:E243"/>
    <mergeCell ref="B244:D244"/>
    <mergeCell ref="B245:D245"/>
    <mergeCell ref="B246:D246"/>
    <mergeCell ref="A235:D235"/>
    <mergeCell ref="A236:B236"/>
    <mergeCell ref="C236:E236"/>
    <mergeCell ref="B237:D237"/>
    <mergeCell ref="A238:A240"/>
    <mergeCell ref="B238:B240"/>
    <mergeCell ref="E238:E240"/>
    <mergeCell ref="A228:A230"/>
    <mergeCell ref="A231:A234"/>
    <mergeCell ref="B231:B234"/>
    <mergeCell ref="C231:D231"/>
    <mergeCell ref="C232:D232"/>
    <mergeCell ref="C233:D233"/>
    <mergeCell ref="C234:D234"/>
    <mergeCell ref="B223:D223"/>
    <mergeCell ref="B224:D224"/>
    <mergeCell ref="A225:A226"/>
    <mergeCell ref="B225:B226"/>
    <mergeCell ref="E225:E226"/>
    <mergeCell ref="B227:D227"/>
    <mergeCell ref="B218:D218"/>
    <mergeCell ref="B219:D219"/>
    <mergeCell ref="B220:E220"/>
    <mergeCell ref="A221:B221"/>
    <mergeCell ref="C221:E221"/>
    <mergeCell ref="B222:D222"/>
    <mergeCell ref="A212:E212"/>
    <mergeCell ref="A213:E213"/>
    <mergeCell ref="A214:E214"/>
    <mergeCell ref="A215:E215"/>
    <mergeCell ref="B216:D216"/>
    <mergeCell ref="B217:D217"/>
    <mergeCell ref="A206:C206"/>
    <mergeCell ref="D206:E206"/>
    <mergeCell ref="B207:E207"/>
    <mergeCell ref="B208:E208"/>
    <mergeCell ref="B209:E209"/>
    <mergeCell ref="B210:E210"/>
    <mergeCell ref="B202:D202"/>
    <mergeCell ref="A203:E203"/>
    <mergeCell ref="A204:B204"/>
    <mergeCell ref="D204:E204"/>
    <mergeCell ref="A205:B205"/>
    <mergeCell ref="D205:E205"/>
    <mergeCell ref="A197:C197"/>
    <mergeCell ref="A198:E198"/>
    <mergeCell ref="B199:D199"/>
    <mergeCell ref="B200:C200"/>
    <mergeCell ref="D200:E200"/>
    <mergeCell ref="B201:D201"/>
    <mergeCell ref="A191:E191"/>
    <mergeCell ref="B192:C192"/>
    <mergeCell ref="A194:E194"/>
    <mergeCell ref="A195:B195"/>
    <mergeCell ref="C195:E195"/>
    <mergeCell ref="A196:B196"/>
    <mergeCell ref="C196:E196"/>
    <mergeCell ref="B181:C181"/>
    <mergeCell ref="D181:E181"/>
    <mergeCell ref="D182:E182"/>
    <mergeCell ref="A188:E188"/>
    <mergeCell ref="A189:E189"/>
    <mergeCell ref="A190:E190"/>
    <mergeCell ref="B174:D174"/>
    <mergeCell ref="A175:D175"/>
    <mergeCell ref="B176:D176"/>
    <mergeCell ref="A177:D177"/>
    <mergeCell ref="A178:D178"/>
    <mergeCell ref="B180:E180"/>
    <mergeCell ref="A168:E168"/>
    <mergeCell ref="A169:E169"/>
    <mergeCell ref="A170:D170"/>
    <mergeCell ref="B171:D171"/>
    <mergeCell ref="B172:D172"/>
    <mergeCell ref="B173:D173"/>
    <mergeCell ref="A162:A163"/>
    <mergeCell ref="B162:D162"/>
    <mergeCell ref="B163:C163"/>
    <mergeCell ref="A164:C164"/>
    <mergeCell ref="B165:E165"/>
    <mergeCell ref="B166:E166"/>
    <mergeCell ref="A150:A161"/>
    <mergeCell ref="B150:E150"/>
    <mergeCell ref="B151:B154"/>
    <mergeCell ref="B155:B156"/>
    <mergeCell ref="B157:B158"/>
    <mergeCell ref="B159:B160"/>
    <mergeCell ref="B161:C161"/>
    <mergeCell ref="A144:C144"/>
    <mergeCell ref="A146:B146"/>
    <mergeCell ref="C146:E146"/>
    <mergeCell ref="B147:C147"/>
    <mergeCell ref="A148:A149"/>
    <mergeCell ref="B148:D148"/>
    <mergeCell ref="B149:C149"/>
    <mergeCell ref="B137:C137"/>
    <mergeCell ref="B138:C138"/>
    <mergeCell ref="B139:C139"/>
    <mergeCell ref="B140:C140"/>
    <mergeCell ref="B141:C141"/>
    <mergeCell ref="A142:A143"/>
    <mergeCell ref="B142:B143"/>
    <mergeCell ref="A131:C131"/>
    <mergeCell ref="B132:C132"/>
    <mergeCell ref="A133:C133"/>
    <mergeCell ref="A135:B135"/>
    <mergeCell ref="C135:E135"/>
    <mergeCell ref="B136:C136"/>
    <mergeCell ref="B124:C124"/>
    <mergeCell ref="B125:C125"/>
    <mergeCell ref="B126:C126"/>
    <mergeCell ref="B127:C127"/>
    <mergeCell ref="B128:C128"/>
    <mergeCell ref="A129:A130"/>
    <mergeCell ref="B129:B130"/>
    <mergeCell ref="B119:C119"/>
    <mergeCell ref="A120:C120"/>
    <mergeCell ref="A122:B122"/>
    <mergeCell ref="C122:E122"/>
    <mergeCell ref="B123:C123"/>
    <mergeCell ref="B113:C113"/>
    <mergeCell ref="B114:C114"/>
    <mergeCell ref="B115:C115"/>
    <mergeCell ref="B116:C116"/>
    <mergeCell ref="B117:C117"/>
    <mergeCell ref="B118:C118"/>
    <mergeCell ref="A108:A109"/>
    <mergeCell ref="B108:C109"/>
    <mergeCell ref="D108:D109"/>
    <mergeCell ref="E108:E109"/>
    <mergeCell ref="A110:C110"/>
    <mergeCell ref="A112:B112"/>
    <mergeCell ref="C112:E112"/>
    <mergeCell ref="A103:C103"/>
    <mergeCell ref="A105:B105"/>
    <mergeCell ref="C105:E105"/>
    <mergeCell ref="B106:C106"/>
    <mergeCell ref="B107:C107"/>
    <mergeCell ref="B99:C99"/>
    <mergeCell ref="A100:C100"/>
    <mergeCell ref="A101:A102"/>
    <mergeCell ref="B101:C102"/>
    <mergeCell ref="D101:D102"/>
    <mergeCell ref="E101:E102"/>
    <mergeCell ref="B93:E93"/>
    <mergeCell ref="B94:E94"/>
    <mergeCell ref="A96:B96"/>
    <mergeCell ref="C96:E96"/>
    <mergeCell ref="B97:C97"/>
    <mergeCell ref="B98:C98"/>
    <mergeCell ref="B87:C87"/>
    <mergeCell ref="B88:C88"/>
    <mergeCell ref="B89:C89"/>
    <mergeCell ref="B90:C90"/>
    <mergeCell ref="B91:C91"/>
    <mergeCell ref="A92:C92"/>
    <mergeCell ref="A82:B82"/>
    <mergeCell ref="C82:E82"/>
    <mergeCell ref="B83:C83"/>
    <mergeCell ref="B84:C84"/>
    <mergeCell ref="B85:C85"/>
    <mergeCell ref="B86:C86"/>
    <mergeCell ref="B76:D76"/>
    <mergeCell ref="B77:D77"/>
    <mergeCell ref="A78:D78"/>
    <mergeCell ref="B79:E79"/>
    <mergeCell ref="A81:B81"/>
    <mergeCell ref="C81:E81"/>
    <mergeCell ref="A72:A73"/>
    <mergeCell ref="B72:B73"/>
    <mergeCell ref="E72:E73"/>
    <mergeCell ref="A74:A75"/>
    <mergeCell ref="B74:B75"/>
    <mergeCell ref="E74:E75"/>
    <mergeCell ref="B64:E64"/>
    <mergeCell ref="B65:E65"/>
    <mergeCell ref="A67:B67"/>
    <mergeCell ref="C67:E67"/>
    <mergeCell ref="B68:D68"/>
    <mergeCell ref="A69:A70"/>
    <mergeCell ref="B69:B70"/>
    <mergeCell ref="E69:E70"/>
    <mergeCell ref="A60:A62"/>
    <mergeCell ref="B60:B62"/>
    <mergeCell ref="C60:D60"/>
    <mergeCell ref="C61:D61"/>
    <mergeCell ref="C62:D62"/>
    <mergeCell ref="A63:D63"/>
    <mergeCell ref="A54:A56"/>
    <mergeCell ref="B54:B56"/>
    <mergeCell ref="E54:E56"/>
    <mergeCell ref="B57:D57"/>
    <mergeCell ref="B58:D58"/>
    <mergeCell ref="B59:D59"/>
    <mergeCell ref="C47:D47"/>
    <mergeCell ref="A48:D48"/>
    <mergeCell ref="A49:B49"/>
    <mergeCell ref="C49:E49"/>
    <mergeCell ref="B50:D50"/>
    <mergeCell ref="A51:A53"/>
    <mergeCell ref="B51:B53"/>
    <mergeCell ref="E51:E53"/>
    <mergeCell ref="A38:A39"/>
    <mergeCell ref="B38:B39"/>
    <mergeCell ref="E38:E39"/>
    <mergeCell ref="B40:D40"/>
    <mergeCell ref="A41:A43"/>
    <mergeCell ref="A44:A47"/>
    <mergeCell ref="B44:B47"/>
    <mergeCell ref="C44:D44"/>
    <mergeCell ref="C45:D45"/>
    <mergeCell ref="C46:D46"/>
    <mergeCell ref="B33:E33"/>
    <mergeCell ref="A34:B34"/>
    <mergeCell ref="C34:E34"/>
    <mergeCell ref="B35:D35"/>
    <mergeCell ref="B36:D36"/>
    <mergeCell ref="B37:D37"/>
    <mergeCell ref="A27:E27"/>
    <mergeCell ref="A28:E28"/>
    <mergeCell ref="B29:D29"/>
    <mergeCell ref="B30:D30"/>
    <mergeCell ref="B31:D31"/>
    <mergeCell ref="B32:D32"/>
    <mergeCell ref="B20:E20"/>
    <mergeCell ref="B21:E21"/>
    <mergeCell ref="B22:E22"/>
    <mergeCell ref="B23:E23"/>
    <mergeCell ref="A25:E25"/>
    <mergeCell ref="A26:E26"/>
    <mergeCell ref="A17:B17"/>
    <mergeCell ref="D17:E17"/>
    <mergeCell ref="A18:B18"/>
    <mergeCell ref="D18:E18"/>
    <mergeCell ref="A19:C19"/>
    <mergeCell ref="D19:E19"/>
    <mergeCell ref="B12:D12"/>
    <mergeCell ref="B13:C13"/>
    <mergeCell ref="D13:E13"/>
    <mergeCell ref="B14:D14"/>
    <mergeCell ref="B15:D15"/>
    <mergeCell ref="A16:E16"/>
    <mergeCell ref="A8:B8"/>
    <mergeCell ref="C8:E8"/>
    <mergeCell ref="A9:B9"/>
    <mergeCell ref="C9:E9"/>
    <mergeCell ref="A10:C10"/>
    <mergeCell ref="A11:E11"/>
    <mergeCell ref="A1:E1"/>
    <mergeCell ref="A2:E2"/>
    <mergeCell ref="A3:E3"/>
    <mergeCell ref="A4:E4"/>
    <mergeCell ref="B5:C5"/>
    <mergeCell ref="A7:E7"/>
  </mergeCells>
  <pageMargins left="0.51181102362204722" right="0.15748031496062992" top="0.19685039370078741" bottom="0.19685039370078741" header="0.15748031496062992" footer="0.15748031496062992"/>
  <pageSetup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G192"/>
  <sheetViews>
    <sheetView topLeftCell="A179" workbookViewId="0">
      <selection sqref="A1:E192"/>
    </sheetView>
  </sheetViews>
  <sheetFormatPr defaultRowHeight="15"/>
  <cols>
    <col min="1" max="1" width="7.42578125" style="4" customWidth="1"/>
    <col min="2" max="2" width="21.7109375" style="4" customWidth="1"/>
    <col min="3" max="3" width="22.7109375" style="4" customWidth="1"/>
    <col min="4" max="4" width="13.5703125" style="4" customWidth="1"/>
    <col min="5" max="5" width="14.7109375" style="4" customWidth="1"/>
    <col min="6" max="6" width="17.42578125" style="4" customWidth="1"/>
    <col min="7" max="7" width="14.140625" style="4" customWidth="1"/>
    <col min="8" max="16384" width="9.140625" style="4"/>
  </cols>
  <sheetData>
    <row r="1" spans="1:5" ht="42.75" customHeight="1">
      <c r="A1" s="122" t="s">
        <v>184</v>
      </c>
      <c r="B1" s="122"/>
      <c r="C1" s="122"/>
      <c r="D1" s="122"/>
      <c r="E1" s="122"/>
    </row>
    <row r="2" spans="1:5" ht="42.75" customHeight="1">
      <c r="A2" s="123" t="s">
        <v>183</v>
      </c>
      <c r="B2" s="123"/>
      <c r="C2" s="123"/>
      <c r="D2" s="123"/>
      <c r="E2" s="123"/>
    </row>
    <row r="3" spans="1:5" ht="30.75" customHeight="1">
      <c r="A3" s="124" t="s">
        <v>194</v>
      </c>
      <c r="B3" s="124"/>
      <c r="C3" s="124"/>
      <c r="D3" s="124"/>
      <c r="E3" s="124"/>
    </row>
    <row r="4" spans="1:5" ht="18.75">
      <c r="A4" s="125" t="s">
        <v>185</v>
      </c>
      <c r="B4" s="126"/>
      <c r="C4" s="126"/>
      <c r="D4" s="126"/>
      <c r="E4" s="127"/>
    </row>
    <row r="5" spans="1:5">
      <c r="A5" s="31" t="s">
        <v>134</v>
      </c>
      <c r="B5" s="128" t="s">
        <v>203</v>
      </c>
      <c r="C5" s="129"/>
      <c r="D5" s="32" t="s">
        <v>135</v>
      </c>
      <c r="E5" s="62" t="s">
        <v>204</v>
      </c>
    </row>
    <row r="6" spans="1:5">
      <c r="A6" s="31" t="s">
        <v>0</v>
      </c>
      <c r="B6" s="37">
        <v>41421</v>
      </c>
      <c r="C6" s="33" t="s">
        <v>1</v>
      </c>
      <c r="D6" s="38">
        <v>0.375</v>
      </c>
      <c r="E6" s="33" t="s">
        <v>2</v>
      </c>
    </row>
    <row r="7" spans="1:5">
      <c r="A7" s="130" t="s">
        <v>136</v>
      </c>
      <c r="B7" s="130"/>
      <c r="C7" s="130"/>
      <c r="D7" s="130"/>
      <c r="E7" s="130"/>
    </row>
    <row r="8" spans="1:5">
      <c r="A8" s="131" t="s">
        <v>137</v>
      </c>
      <c r="B8" s="131"/>
      <c r="C8" s="132" t="s">
        <v>163</v>
      </c>
      <c r="D8" s="132"/>
      <c r="E8" s="132"/>
    </row>
    <row r="9" spans="1:5">
      <c r="A9" s="131" t="s">
        <v>138</v>
      </c>
      <c r="B9" s="131"/>
      <c r="C9" s="133"/>
      <c r="D9" s="134"/>
      <c r="E9" s="135"/>
    </row>
    <row r="10" spans="1:5">
      <c r="A10" s="136" t="s">
        <v>139</v>
      </c>
      <c r="B10" s="137"/>
      <c r="C10" s="138"/>
      <c r="D10" s="39">
        <v>2</v>
      </c>
      <c r="E10" s="26" t="str">
        <f>IF(D10=1,"Lucro Real",IF(D10=2,"Lucro Presumido",IF(D10=3,"SIMPLES-Anexo III",IF(D10=4,"SIMPLES-Anexo IV","RT Inválido"))))</f>
        <v>Lucro Presumido</v>
      </c>
    </row>
    <row r="11" spans="1:5">
      <c r="A11" s="130" t="s">
        <v>182</v>
      </c>
      <c r="B11" s="130"/>
      <c r="C11" s="130"/>
      <c r="D11" s="130"/>
      <c r="E11" s="130"/>
    </row>
    <row r="12" spans="1:5">
      <c r="A12" s="27" t="s">
        <v>3</v>
      </c>
      <c r="B12" s="139" t="s">
        <v>7</v>
      </c>
      <c r="C12" s="139"/>
      <c r="D12" s="139"/>
      <c r="E12" s="54"/>
    </row>
    <row r="13" spans="1:5">
      <c r="A13" s="27" t="s">
        <v>4</v>
      </c>
      <c r="B13" s="140" t="s">
        <v>8</v>
      </c>
      <c r="C13" s="141"/>
      <c r="D13" s="142" t="s">
        <v>164</v>
      </c>
      <c r="E13" s="143"/>
    </row>
    <row r="14" spans="1:5">
      <c r="A14" s="27" t="s">
        <v>5</v>
      </c>
      <c r="B14" s="139" t="s">
        <v>9</v>
      </c>
      <c r="C14" s="139"/>
      <c r="D14" s="139"/>
      <c r="E14" s="110" t="s">
        <v>154</v>
      </c>
    </row>
    <row r="15" spans="1:5">
      <c r="A15" s="27" t="s">
        <v>6</v>
      </c>
      <c r="B15" s="139" t="s">
        <v>10</v>
      </c>
      <c r="C15" s="139"/>
      <c r="D15" s="139"/>
      <c r="E15" s="55">
        <v>12</v>
      </c>
    </row>
    <row r="16" spans="1:5">
      <c r="A16" s="130" t="s">
        <v>133</v>
      </c>
      <c r="B16" s="130"/>
      <c r="C16" s="130"/>
      <c r="D16" s="130"/>
      <c r="E16" s="130"/>
    </row>
    <row r="17" spans="1:5">
      <c r="A17" s="144" t="s">
        <v>11</v>
      </c>
      <c r="B17" s="144"/>
      <c r="C17" s="70" t="s">
        <v>12</v>
      </c>
      <c r="D17" s="144" t="s">
        <v>13</v>
      </c>
      <c r="E17" s="144"/>
    </row>
    <row r="18" spans="1:5" ht="44.25" customHeight="1">
      <c r="A18" s="145" t="s">
        <v>186</v>
      </c>
      <c r="B18" s="146"/>
      <c r="C18" s="71" t="s">
        <v>165</v>
      </c>
      <c r="D18" s="147">
        <v>1</v>
      </c>
      <c r="E18" s="148"/>
    </row>
    <row r="19" spans="1:5">
      <c r="A19" s="149" t="s">
        <v>152</v>
      </c>
      <c r="B19" s="150"/>
      <c r="C19" s="151"/>
      <c r="D19" s="152">
        <f>SUM(D18)</f>
        <v>1</v>
      </c>
      <c r="E19" s="153"/>
    </row>
    <row r="20" spans="1:5">
      <c r="A20" s="5" t="s">
        <v>25</v>
      </c>
      <c r="B20" s="154" t="s">
        <v>14</v>
      </c>
      <c r="C20" s="154"/>
      <c r="D20" s="154"/>
      <c r="E20" s="155"/>
    </row>
    <row r="21" spans="1:5">
      <c r="A21" s="6"/>
      <c r="B21" s="156" t="s">
        <v>15</v>
      </c>
      <c r="C21" s="156"/>
      <c r="D21" s="156"/>
      <c r="E21" s="157"/>
    </row>
    <row r="22" spans="1:5">
      <c r="A22" s="5" t="s">
        <v>26</v>
      </c>
      <c r="B22" s="154" t="s">
        <v>16</v>
      </c>
      <c r="C22" s="154"/>
      <c r="D22" s="154"/>
      <c r="E22" s="155"/>
    </row>
    <row r="23" spans="1:5">
      <c r="A23" s="6"/>
      <c r="B23" s="158" t="s">
        <v>17</v>
      </c>
      <c r="C23" s="158"/>
      <c r="D23" s="158"/>
      <c r="E23" s="159"/>
    </row>
    <row r="25" spans="1:5" ht="23.25">
      <c r="A25" s="124" t="s">
        <v>195</v>
      </c>
      <c r="B25" s="124"/>
      <c r="C25" s="124"/>
      <c r="D25" s="124"/>
      <c r="E25" s="124"/>
    </row>
    <row r="26" spans="1:5">
      <c r="A26" s="160" t="s">
        <v>18</v>
      </c>
      <c r="B26" s="160"/>
      <c r="C26" s="160"/>
      <c r="D26" s="160"/>
      <c r="E26" s="160"/>
    </row>
    <row r="27" spans="1:5">
      <c r="A27" s="161" t="s">
        <v>19</v>
      </c>
      <c r="B27" s="161"/>
      <c r="C27" s="161"/>
      <c r="D27" s="161"/>
      <c r="E27" s="161"/>
    </row>
    <row r="28" spans="1:5">
      <c r="A28" s="139" t="s">
        <v>20</v>
      </c>
      <c r="B28" s="139"/>
      <c r="C28" s="139"/>
      <c r="D28" s="139"/>
      <c r="E28" s="139"/>
    </row>
    <row r="29" spans="1:5">
      <c r="A29" s="27">
        <v>1</v>
      </c>
      <c r="B29" s="139" t="s">
        <v>21</v>
      </c>
      <c r="C29" s="139"/>
      <c r="D29" s="139"/>
      <c r="E29" s="101" t="s">
        <v>187</v>
      </c>
    </row>
    <row r="30" spans="1:5">
      <c r="A30" s="27">
        <v>2</v>
      </c>
      <c r="B30" s="139" t="s">
        <v>22</v>
      </c>
      <c r="C30" s="139"/>
      <c r="D30" s="139"/>
      <c r="E30" s="102">
        <v>1094</v>
      </c>
    </row>
    <row r="31" spans="1:5">
      <c r="A31" s="27">
        <v>3</v>
      </c>
      <c r="B31" s="139" t="s">
        <v>23</v>
      </c>
      <c r="C31" s="139"/>
      <c r="D31" s="139"/>
      <c r="E31" s="101" t="s">
        <v>165</v>
      </c>
    </row>
    <row r="32" spans="1:5">
      <c r="A32" s="27">
        <v>4</v>
      </c>
      <c r="B32" s="139" t="s">
        <v>24</v>
      </c>
      <c r="C32" s="139"/>
      <c r="D32" s="139"/>
      <c r="E32" s="103">
        <v>40909</v>
      </c>
    </row>
    <row r="33" spans="1:5">
      <c r="A33" s="34" t="s">
        <v>27</v>
      </c>
      <c r="B33" s="162" t="s">
        <v>28</v>
      </c>
      <c r="C33" s="162"/>
      <c r="D33" s="162"/>
      <c r="E33" s="163"/>
    </row>
    <row r="34" spans="1:5">
      <c r="A34" s="160" t="s">
        <v>29</v>
      </c>
      <c r="B34" s="160"/>
      <c r="C34" s="160" t="s">
        <v>30</v>
      </c>
      <c r="D34" s="160"/>
      <c r="E34" s="160"/>
    </row>
    <row r="35" spans="1:5">
      <c r="A35" s="28">
        <v>1</v>
      </c>
      <c r="B35" s="161" t="s">
        <v>35</v>
      </c>
      <c r="C35" s="161"/>
      <c r="D35" s="161"/>
      <c r="E35" s="28" t="s">
        <v>41</v>
      </c>
    </row>
    <row r="36" spans="1:5">
      <c r="A36" s="36" t="s">
        <v>3</v>
      </c>
      <c r="B36" s="164" t="s">
        <v>36</v>
      </c>
      <c r="C36" s="164"/>
      <c r="D36" s="164"/>
      <c r="E36" s="88">
        <f>E30</f>
        <v>1094</v>
      </c>
    </row>
    <row r="37" spans="1:5">
      <c r="A37" s="36" t="s">
        <v>4</v>
      </c>
      <c r="B37" s="164" t="s">
        <v>38</v>
      </c>
      <c r="C37" s="164"/>
      <c r="D37" s="164"/>
      <c r="E37" s="72">
        <v>0</v>
      </c>
    </row>
    <row r="38" spans="1:5">
      <c r="A38" s="165" t="s">
        <v>5</v>
      </c>
      <c r="B38" s="167" t="s">
        <v>37</v>
      </c>
      <c r="C38" s="49" t="s">
        <v>146</v>
      </c>
      <c r="D38" s="76">
        <f>E36</f>
        <v>1094</v>
      </c>
      <c r="E38" s="169">
        <f>D38*D39</f>
        <v>218.8</v>
      </c>
    </row>
    <row r="39" spans="1:5">
      <c r="A39" s="166"/>
      <c r="B39" s="168"/>
      <c r="C39" s="52" t="s">
        <v>147</v>
      </c>
      <c r="D39" s="41">
        <v>0.2</v>
      </c>
      <c r="E39" s="170"/>
    </row>
    <row r="40" spans="1:5">
      <c r="A40" s="36" t="s">
        <v>6</v>
      </c>
      <c r="B40" s="164" t="s">
        <v>174</v>
      </c>
      <c r="C40" s="164"/>
      <c r="D40" s="164"/>
      <c r="E40" s="72"/>
    </row>
    <row r="41" spans="1:5">
      <c r="A41" s="165" t="s">
        <v>31</v>
      </c>
      <c r="B41" s="52" t="s">
        <v>166</v>
      </c>
      <c r="C41" s="85" t="s">
        <v>167</v>
      </c>
      <c r="D41" s="85" t="s">
        <v>168</v>
      </c>
      <c r="E41" s="72">
        <v>0</v>
      </c>
    </row>
    <row r="42" spans="1:5">
      <c r="A42" s="171"/>
      <c r="B42" s="52" t="s">
        <v>169</v>
      </c>
      <c r="C42" s="87">
        <v>0</v>
      </c>
      <c r="D42" s="86">
        <f>E30/220*C42*1.5</f>
        <v>0</v>
      </c>
      <c r="E42" s="72">
        <f>D42*C42/22</f>
        <v>0</v>
      </c>
    </row>
    <row r="43" spans="1:5">
      <c r="A43" s="166"/>
      <c r="B43" s="52" t="s">
        <v>170</v>
      </c>
      <c r="C43" s="87">
        <v>0</v>
      </c>
      <c r="D43" s="86">
        <f>E30/220*C43*2</f>
        <v>0</v>
      </c>
      <c r="E43" s="72">
        <f>D43*C43/22</f>
        <v>0</v>
      </c>
    </row>
    <row r="44" spans="1:5">
      <c r="A44" s="172" t="s">
        <v>32</v>
      </c>
      <c r="B44" s="173" t="s">
        <v>39</v>
      </c>
      <c r="C44" s="174"/>
      <c r="D44" s="174"/>
      <c r="E44" s="53">
        <v>0</v>
      </c>
    </row>
    <row r="45" spans="1:5">
      <c r="A45" s="172"/>
      <c r="B45" s="173"/>
      <c r="C45" s="174"/>
      <c r="D45" s="174"/>
      <c r="E45" s="53">
        <v>0</v>
      </c>
    </row>
    <row r="46" spans="1:5">
      <c r="A46" s="172"/>
      <c r="B46" s="173"/>
      <c r="C46" s="174"/>
      <c r="D46" s="174"/>
      <c r="E46" s="53">
        <v>0</v>
      </c>
    </row>
    <row r="47" spans="1:5">
      <c r="A47" s="172"/>
      <c r="B47" s="173"/>
      <c r="C47" s="174"/>
      <c r="D47" s="174"/>
      <c r="E47" s="53">
        <v>0</v>
      </c>
    </row>
    <row r="48" spans="1:5">
      <c r="A48" s="161" t="s">
        <v>40</v>
      </c>
      <c r="B48" s="161"/>
      <c r="C48" s="161"/>
      <c r="D48" s="161"/>
      <c r="E48" s="3">
        <f>SUM(E36:E47)</f>
        <v>1312.8</v>
      </c>
    </row>
    <row r="49" spans="1:5">
      <c r="A49" s="160" t="s">
        <v>42</v>
      </c>
      <c r="B49" s="160"/>
      <c r="C49" s="160" t="s">
        <v>43</v>
      </c>
      <c r="D49" s="160"/>
      <c r="E49" s="160"/>
    </row>
    <row r="50" spans="1:5">
      <c r="A50" s="28">
        <v>2</v>
      </c>
      <c r="B50" s="161" t="s">
        <v>44</v>
      </c>
      <c r="C50" s="161"/>
      <c r="D50" s="161"/>
      <c r="E50" s="28"/>
    </row>
    <row r="51" spans="1:5">
      <c r="A51" s="175" t="s">
        <v>3</v>
      </c>
      <c r="B51" s="178" t="s">
        <v>45</v>
      </c>
      <c r="C51" s="7" t="s">
        <v>130</v>
      </c>
      <c r="D51" s="63">
        <f>ROUND(E36/30*30,2)</f>
        <v>1094</v>
      </c>
      <c r="E51" s="181">
        <f>IF(D52&gt;0,(D52*D53-(D51*6%)),0)</f>
        <v>0</v>
      </c>
    </row>
    <row r="52" spans="1:5">
      <c r="A52" s="176"/>
      <c r="B52" s="179"/>
      <c r="C52" s="7" t="s">
        <v>131</v>
      </c>
      <c r="D52" s="74">
        <v>0</v>
      </c>
      <c r="E52" s="181"/>
    </row>
    <row r="53" spans="1:5">
      <c r="A53" s="177"/>
      <c r="B53" s="180"/>
      <c r="C53" s="7" t="s">
        <v>129</v>
      </c>
      <c r="D53" s="75">
        <v>0</v>
      </c>
      <c r="E53" s="181"/>
    </row>
    <row r="54" spans="1:5">
      <c r="A54" s="175" t="s">
        <v>4</v>
      </c>
      <c r="B54" s="182" t="s">
        <v>46</v>
      </c>
      <c r="C54" s="7" t="s">
        <v>148</v>
      </c>
      <c r="D54" s="67">
        <v>0</v>
      </c>
      <c r="E54" s="185">
        <f>ROUND((D54*D55)-((D54*D55)*D56),2)</f>
        <v>0</v>
      </c>
    </row>
    <row r="55" spans="1:5">
      <c r="A55" s="176"/>
      <c r="B55" s="183"/>
      <c r="C55" s="7" t="s">
        <v>149</v>
      </c>
      <c r="D55" s="56">
        <v>0</v>
      </c>
      <c r="E55" s="186"/>
    </row>
    <row r="56" spans="1:5">
      <c r="A56" s="177"/>
      <c r="B56" s="184"/>
      <c r="C56" s="69" t="s">
        <v>132</v>
      </c>
      <c r="D56" s="42">
        <v>0</v>
      </c>
      <c r="E56" s="187"/>
    </row>
    <row r="57" spans="1:5">
      <c r="A57" s="27" t="s">
        <v>5</v>
      </c>
      <c r="B57" s="188" t="s">
        <v>47</v>
      </c>
      <c r="C57" s="188"/>
      <c r="D57" s="188"/>
      <c r="E57" s="104">
        <v>0</v>
      </c>
    </row>
    <row r="58" spans="1:5">
      <c r="A58" s="27" t="s">
        <v>6</v>
      </c>
      <c r="B58" s="188"/>
      <c r="C58" s="188"/>
      <c r="D58" s="188"/>
      <c r="E58" s="104"/>
    </row>
    <row r="59" spans="1:5">
      <c r="A59" s="27" t="s">
        <v>31</v>
      </c>
      <c r="B59" s="188" t="s">
        <v>153</v>
      </c>
      <c r="C59" s="188"/>
      <c r="D59" s="188"/>
      <c r="E59" s="104">
        <v>0</v>
      </c>
    </row>
    <row r="60" spans="1:5">
      <c r="A60" s="172" t="s">
        <v>32</v>
      </c>
      <c r="B60" s="189" t="s">
        <v>39</v>
      </c>
      <c r="C60" s="192"/>
      <c r="D60" s="192"/>
      <c r="E60" s="43"/>
    </row>
    <row r="61" spans="1:5">
      <c r="A61" s="172"/>
      <c r="B61" s="190"/>
      <c r="C61" s="192"/>
      <c r="D61" s="192"/>
      <c r="E61" s="43"/>
    </row>
    <row r="62" spans="1:5">
      <c r="A62" s="172"/>
      <c r="B62" s="191"/>
      <c r="C62" s="192"/>
      <c r="D62" s="192"/>
      <c r="E62" s="43"/>
    </row>
    <row r="63" spans="1:5">
      <c r="A63" s="161" t="s">
        <v>48</v>
      </c>
      <c r="B63" s="161"/>
      <c r="C63" s="161"/>
      <c r="D63" s="161"/>
      <c r="E63" s="3">
        <f>SUM(E51:E62)</f>
        <v>0</v>
      </c>
    </row>
    <row r="64" spans="1:5">
      <c r="A64" s="8" t="s">
        <v>27</v>
      </c>
      <c r="B64" s="193" t="s">
        <v>49</v>
      </c>
      <c r="C64" s="193"/>
      <c r="D64" s="193"/>
      <c r="E64" s="194"/>
    </row>
    <row r="65" spans="1:7">
      <c r="A65" s="6"/>
      <c r="B65" s="158" t="s">
        <v>50</v>
      </c>
      <c r="C65" s="158"/>
      <c r="D65" s="158"/>
      <c r="E65" s="159"/>
    </row>
    <row r="67" spans="1:7">
      <c r="A67" s="160" t="s">
        <v>51</v>
      </c>
      <c r="B67" s="160"/>
      <c r="C67" s="160" t="s">
        <v>52</v>
      </c>
      <c r="D67" s="160"/>
      <c r="E67" s="160"/>
      <c r="F67" s="4">
        <v>250</v>
      </c>
      <c r="G67" s="116">
        <f>(F67/C70)*D70</f>
        <v>229.99999999999997</v>
      </c>
    </row>
    <row r="68" spans="1:7">
      <c r="A68" s="28">
        <v>3</v>
      </c>
      <c r="B68" s="161" t="s">
        <v>53</v>
      </c>
      <c r="C68" s="161"/>
      <c r="D68" s="161"/>
      <c r="E68" s="28" t="s">
        <v>41</v>
      </c>
      <c r="F68" s="4">
        <v>22</v>
      </c>
    </row>
    <row r="69" spans="1:7">
      <c r="A69" s="175" t="s">
        <v>3</v>
      </c>
      <c r="B69" s="195" t="s">
        <v>171</v>
      </c>
      <c r="C69" s="91" t="s">
        <v>173</v>
      </c>
      <c r="D69" s="91" t="s">
        <v>172</v>
      </c>
      <c r="E69" s="197">
        <f>900/2.5*2.3</f>
        <v>827.99999999999989</v>
      </c>
    </row>
    <row r="70" spans="1:7">
      <c r="A70" s="177"/>
      <c r="B70" s="196"/>
      <c r="C70" s="105">
        <v>2.5</v>
      </c>
      <c r="D70" s="106">
        <v>2.2999999999999998</v>
      </c>
      <c r="E70" s="198"/>
      <c r="F70" s="96">
        <f>E69*22</f>
        <v>18215.999999999996</v>
      </c>
    </row>
    <row r="71" spans="1:7">
      <c r="A71" s="15" t="s">
        <v>4</v>
      </c>
      <c r="B71" s="84" t="s">
        <v>175</v>
      </c>
      <c r="C71" s="92" t="s">
        <v>176</v>
      </c>
      <c r="D71" s="107">
        <v>800</v>
      </c>
      <c r="E71" s="89">
        <f>D71/12</f>
        <v>66.666666666666671</v>
      </c>
    </row>
    <row r="72" spans="1:7">
      <c r="A72" s="172" t="s">
        <v>5</v>
      </c>
      <c r="B72" s="173" t="s">
        <v>177</v>
      </c>
      <c r="C72" s="92" t="s">
        <v>178</v>
      </c>
      <c r="D72" s="91" t="s">
        <v>179</v>
      </c>
      <c r="E72" s="199">
        <f>D73/12</f>
        <v>666.66666666666663</v>
      </c>
    </row>
    <row r="73" spans="1:7" ht="15" customHeight="1">
      <c r="A73" s="172"/>
      <c r="B73" s="173"/>
      <c r="C73" s="108">
        <v>80000</v>
      </c>
      <c r="D73" s="90">
        <f>C73*10%</f>
        <v>8000</v>
      </c>
      <c r="E73" s="200"/>
    </row>
    <row r="74" spans="1:7" ht="15" customHeight="1">
      <c r="A74" s="175" t="s">
        <v>6</v>
      </c>
      <c r="B74" s="201" t="s">
        <v>180</v>
      </c>
      <c r="C74" s="93" t="s">
        <v>146</v>
      </c>
      <c r="D74" s="95" t="s">
        <v>68</v>
      </c>
      <c r="E74" s="199">
        <f>C75*D75</f>
        <v>413.99999999999994</v>
      </c>
    </row>
    <row r="75" spans="1:7" ht="15" customHeight="1">
      <c r="A75" s="177"/>
      <c r="B75" s="202"/>
      <c r="C75" s="94">
        <f>E69</f>
        <v>827.99999999999989</v>
      </c>
      <c r="D75" s="109">
        <v>0.5</v>
      </c>
      <c r="E75" s="200"/>
      <c r="F75" s="96">
        <f>E74*22</f>
        <v>9107.9999999999982</v>
      </c>
    </row>
    <row r="76" spans="1:7" ht="15" customHeight="1">
      <c r="A76" s="112" t="s">
        <v>31</v>
      </c>
      <c r="B76" s="203" t="s">
        <v>189</v>
      </c>
      <c r="C76" s="204"/>
      <c r="D76" s="205"/>
      <c r="E76" s="111">
        <v>5000</v>
      </c>
      <c r="F76" s="96"/>
    </row>
    <row r="77" spans="1:7" ht="15" customHeight="1">
      <c r="A77" s="112" t="s">
        <v>32</v>
      </c>
      <c r="B77" s="203" t="s">
        <v>188</v>
      </c>
      <c r="C77" s="204"/>
      <c r="D77" s="205"/>
      <c r="E77" s="111">
        <f>300/12</f>
        <v>25</v>
      </c>
      <c r="F77" s="96"/>
    </row>
    <row r="78" spans="1:7">
      <c r="A78" s="161" t="s">
        <v>55</v>
      </c>
      <c r="B78" s="161"/>
      <c r="C78" s="161"/>
      <c r="D78" s="161"/>
      <c r="E78" s="117">
        <f>SUM(E69:E77)</f>
        <v>7000.333333333333</v>
      </c>
    </row>
    <row r="79" spans="1:7">
      <c r="A79" s="29" t="s">
        <v>27</v>
      </c>
      <c r="B79" s="162" t="s">
        <v>54</v>
      </c>
      <c r="C79" s="162"/>
      <c r="D79" s="162"/>
      <c r="E79" s="163"/>
    </row>
    <row r="81" spans="1:5">
      <c r="A81" s="160" t="s">
        <v>56</v>
      </c>
      <c r="B81" s="160"/>
      <c r="C81" s="160" t="s">
        <v>57</v>
      </c>
      <c r="D81" s="160"/>
      <c r="E81" s="160"/>
    </row>
    <row r="82" spans="1:5">
      <c r="A82" s="206" t="s">
        <v>58</v>
      </c>
      <c r="B82" s="207"/>
      <c r="C82" s="206" t="s">
        <v>59</v>
      </c>
      <c r="D82" s="208"/>
      <c r="E82" s="207"/>
    </row>
    <row r="83" spans="1:5">
      <c r="A83" s="28" t="s">
        <v>60</v>
      </c>
      <c r="B83" s="161" t="s">
        <v>59</v>
      </c>
      <c r="C83" s="161"/>
      <c r="D83" s="28" t="s">
        <v>68</v>
      </c>
      <c r="E83" s="28" t="s">
        <v>41</v>
      </c>
    </row>
    <row r="84" spans="1:5">
      <c r="A84" s="27" t="s">
        <v>3</v>
      </c>
      <c r="B84" s="139" t="s">
        <v>61</v>
      </c>
      <c r="C84" s="139"/>
      <c r="D84" s="9">
        <f>IF(D10=1,20%,IF(D10=2,20%,IF(D10=3,0%,IF(D10=4,20%,"RT Indefinido"))))</f>
        <v>0.2</v>
      </c>
      <c r="E84" s="22">
        <f>ROUND(E48*D84,2)</f>
        <v>262.56</v>
      </c>
    </row>
    <row r="85" spans="1:5">
      <c r="A85" s="27" t="s">
        <v>4</v>
      </c>
      <c r="B85" s="139" t="s">
        <v>62</v>
      </c>
      <c r="C85" s="139"/>
      <c r="D85" s="9">
        <f>IF(D10=1,1.5%,IF(D10=2,1.5%,IF(D10=3,0%,IF(D10=4,0%,"RT Indefinido"))))</f>
        <v>1.4999999999999999E-2</v>
      </c>
      <c r="E85" s="22">
        <f>ROUND(E48*D85,2)</f>
        <v>19.690000000000001</v>
      </c>
    </row>
    <row r="86" spans="1:5">
      <c r="A86" s="27" t="s">
        <v>5</v>
      </c>
      <c r="B86" s="139" t="s">
        <v>63</v>
      </c>
      <c r="C86" s="139"/>
      <c r="D86" s="9">
        <f>IF(D10=1,1%,IF(D10=2,1%,IF(D10=3,0%,IF(D10=4,0%,"RT Indefinido"))))</f>
        <v>0.01</v>
      </c>
      <c r="E86" s="22">
        <f>ROUND(E48*D86,2)</f>
        <v>13.13</v>
      </c>
    </row>
    <row r="87" spans="1:5">
      <c r="A87" s="27" t="s">
        <v>6</v>
      </c>
      <c r="B87" s="209" t="s">
        <v>64</v>
      </c>
      <c r="C87" s="209"/>
      <c r="D87" s="98">
        <f>IF(D10=1,0.2%,IF(D10=2,0.2%,IF(D10=3,0%,IF(D10=4,0%,"RT Indefinido"))))</f>
        <v>2E-3</v>
      </c>
      <c r="E87" s="99">
        <f>ROUND(E48*D87,2)</f>
        <v>2.63</v>
      </c>
    </row>
    <row r="88" spans="1:5">
      <c r="A88" s="27" t="s">
        <v>31</v>
      </c>
      <c r="B88" s="139" t="s">
        <v>65</v>
      </c>
      <c r="C88" s="139"/>
      <c r="D88" s="9">
        <f>IF(D10=1,2.5%,IF(D10=2,2.5%,IF(D10=3,0%,IF(D10=4,0%,"RT Indefinido"))))</f>
        <v>2.5000000000000001E-2</v>
      </c>
      <c r="E88" s="22">
        <f>ROUND(E48*D88,2)</f>
        <v>32.82</v>
      </c>
    </row>
    <row r="89" spans="1:5">
      <c r="A89" s="27" t="s">
        <v>32</v>
      </c>
      <c r="B89" s="210" t="s">
        <v>66</v>
      </c>
      <c r="C89" s="210"/>
      <c r="D89" s="9">
        <f>IF(D10=1,8%,IF(D10=2,8%,IF(D10=3,8%,IF(D10=4,8%,"RT Indefinido"))))</f>
        <v>0.08</v>
      </c>
      <c r="E89" s="22">
        <f>ROUND(E48*D89,2)</f>
        <v>105.02</v>
      </c>
    </row>
    <row r="90" spans="1:5">
      <c r="A90" s="27" t="s">
        <v>33</v>
      </c>
      <c r="B90" s="211" t="s">
        <v>142</v>
      </c>
      <c r="C90" s="211"/>
      <c r="D90" s="100">
        <v>0.03</v>
      </c>
      <c r="E90" s="64">
        <f>ROUND(E48*D90,2)</f>
        <v>39.380000000000003</v>
      </c>
    </row>
    <row r="91" spans="1:5">
      <c r="A91" s="27" t="s">
        <v>34</v>
      </c>
      <c r="B91" s="210" t="s">
        <v>67</v>
      </c>
      <c r="C91" s="210"/>
      <c r="D91" s="9">
        <f>IF(D10=1,0.6%,IF(D10=2,0.6%,IF(D10=3,0%,IF(D10=4,0%,"RT Indefinido"))))</f>
        <v>6.0000000000000001E-3</v>
      </c>
      <c r="E91" s="22">
        <f>ROUND(E48*D91,2)</f>
        <v>7.88</v>
      </c>
    </row>
    <row r="92" spans="1:5">
      <c r="A92" s="161" t="s">
        <v>77</v>
      </c>
      <c r="B92" s="161"/>
      <c r="C92" s="161"/>
      <c r="D92" s="11">
        <f>SUM(D84:D91)</f>
        <v>0.3680000000000001</v>
      </c>
      <c r="E92" s="3">
        <f>ROUND(SUM(E84:E91),2)</f>
        <v>483.11</v>
      </c>
    </row>
    <row r="93" spans="1:5">
      <c r="A93" s="8" t="s">
        <v>25</v>
      </c>
      <c r="B93" s="214" t="s">
        <v>69</v>
      </c>
      <c r="C93" s="214"/>
      <c r="D93" s="214"/>
      <c r="E93" s="215"/>
    </row>
    <row r="94" spans="1:5">
      <c r="A94" s="12" t="s">
        <v>26</v>
      </c>
      <c r="B94" s="158" t="s">
        <v>70</v>
      </c>
      <c r="C94" s="158"/>
      <c r="D94" s="158"/>
      <c r="E94" s="159"/>
    </row>
    <row r="96" spans="1:5">
      <c r="A96" s="206" t="s">
        <v>71</v>
      </c>
      <c r="B96" s="207"/>
      <c r="C96" s="206" t="s">
        <v>72</v>
      </c>
      <c r="D96" s="208"/>
      <c r="E96" s="207"/>
    </row>
    <row r="97" spans="1:7">
      <c r="A97" s="28" t="s">
        <v>78</v>
      </c>
      <c r="B97" s="161" t="s">
        <v>72</v>
      </c>
      <c r="C97" s="161"/>
      <c r="D97" s="28" t="s">
        <v>68</v>
      </c>
      <c r="E97" s="28" t="s">
        <v>41</v>
      </c>
    </row>
    <row r="98" spans="1:7">
      <c r="A98" s="27" t="s">
        <v>3</v>
      </c>
      <c r="B98" s="139" t="s">
        <v>73</v>
      </c>
      <c r="C98" s="139"/>
      <c r="D98" s="9">
        <f>100/12/100</f>
        <v>8.3333333333333343E-2</v>
      </c>
      <c r="E98" s="22">
        <f>ROUND(E48*D98,2)</f>
        <v>109.4</v>
      </c>
    </row>
    <row r="99" spans="1:7">
      <c r="A99" s="27" t="s">
        <v>4</v>
      </c>
      <c r="B99" s="139" t="s">
        <v>74</v>
      </c>
      <c r="C99" s="139"/>
      <c r="D99" s="9">
        <f>100/12/100/3</f>
        <v>2.777777777777778E-2</v>
      </c>
      <c r="E99" s="22">
        <f>ROUND(E48*D99,2)</f>
        <v>36.47</v>
      </c>
    </row>
    <row r="100" spans="1:7">
      <c r="A100" s="216" t="s">
        <v>75</v>
      </c>
      <c r="B100" s="217"/>
      <c r="C100" s="218"/>
      <c r="D100" s="13">
        <f>SUM(D98+D99)</f>
        <v>0.11111111111111112</v>
      </c>
      <c r="E100" s="14">
        <f>ROUND(SUM(E98+E99),2)</f>
        <v>145.87</v>
      </c>
    </row>
    <row r="101" spans="1:7">
      <c r="A101" s="175" t="s">
        <v>5</v>
      </c>
      <c r="B101" s="219" t="s">
        <v>76</v>
      </c>
      <c r="C101" s="220"/>
      <c r="D101" s="223">
        <f>ROUND((E101*D100)/E100,4)</f>
        <v>4.0899999999999999E-2</v>
      </c>
      <c r="E101" s="212">
        <f>ROUND(E100*D92,2)</f>
        <v>53.68</v>
      </c>
    </row>
    <row r="102" spans="1:7">
      <c r="A102" s="177"/>
      <c r="B102" s="221"/>
      <c r="C102" s="222"/>
      <c r="D102" s="224"/>
      <c r="E102" s="213"/>
    </row>
    <row r="103" spans="1:7">
      <c r="A103" s="161" t="s">
        <v>77</v>
      </c>
      <c r="B103" s="161"/>
      <c r="C103" s="161"/>
      <c r="D103" s="11">
        <f>SUM(D100:D102)</f>
        <v>0.15201111111111112</v>
      </c>
      <c r="E103" s="3">
        <f>ROUND(SUM(E100:E102),2)</f>
        <v>199.55</v>
      </c>
    </row>
    <row r="105" spans="1:7">
      <c r="A105" s="206" t="s">
        <v>79</v>
      </c>
      <c r="B105" s="207"/>
      <c r="C105" s="206" t="s">
        <v>81</v>
      </c>
      <c r="D105" s="208"/>
      <c r="E105" s="207"/>
      <c r="F105" s="269" t="s">
        <v>81</v>
      </c>
      <c r="G105" s="269"/>
    </row>
    <row r="106" spans="1:7">
      <c r="A106" s="28" t="s">
        <v>80</v>
      </c>
      <c r="B106" s="161" t="s">
        <v>81</v>
      </c>
      <c r="C106" s="161"/>
      <c r="D106" s="28" t="s">
        <v>68</v>
      </c>
      <c r="E106" s="28" t="s">
        <v>41</v>
      </c>
      <c r="F106" s="78" t="s">
        <v>161</v>
      </c>
      <c r="G106" s="79" t="s">
        <v>181</v>
      </c>
    </row>
    <row r="107" spans="1:7">
      <c r="A107" s="27" t="s">
        <v>3</v>
      </c>
      <c r="B107" s="139" t="s">
        <v>81</v>
      </c>
      <c r="C107" s="139"/>
      <c r="D107" s="16">
        <f>(E107)/E48</f>
        <v>0</v>
      </c>
      <c r="E107" s="80">
        <f>IF(G106="S",(((1+1/3)*(4/12))*(E48))/12*2%,IF(G106="N",0,"INFORME S ou N"))</f>
        <v>0</v>
      </c>
    </row>
    <row r="108" spans="1:7">
      <c r="A108" s="175" t="s">
        <v>4</v>
      </c>
      <c r="B108" s="219" t="s">
        <v>82</v>
      </c>
      <c r="C108" s="220"/>
      <c r="D108" s="223">
        <f>IF(G106="S",(ROUND((E108*D107)/E107,4)),0)</f>
        <v>0</v>
      </c>
      <c r="E108" s="212">
        <f>ROUND(D92*E107,2)</f>
        <v>0</v>
      </c>
    </row>
    <row r="109" spans="1:7">
      <c r="A109" s="177"/>
      <c r="B109" s="221"/>
      <c r="C109" s="222"/>
      <c r="D109" s="224"/>
      <c r="E109" s="213"/>
    </row>
    <row r="110" spans="1:7">
      <c r="A110" s="161" t="s">
        <v>77</v>
      </c>
      <c r="B110" s="161"/>
      <c r="C110" s="161"/>
      <c r="D110" s="11">
        <f>SUM(D107:D109)</f>
        <v>0</v>
      </c>
      <c r="E110" s="3">
        <f>ROUND(SUM(E107:E109),2)</f>
        <v>0</v>
      </c>
    </row>
    <row r="112" spans="1:7">
      <c r="A112" s="206" t="s">
        <v>83</v>
      </c>
      <c r="B112" s="207"/>
      <c r="C112" s="206" t="s">
        <v>85</v>
      </c>
      <c r="D112" s="208"/>
      <c r="E112" s="207"/>
    </row>
    <row r="113" spans="1:7">
      <c r="A113" s="28" t="s">
        <v>84</v>
      </c>
      <c r="B113" s="161" t="s">
        <v>85</v>
      </c>
      <c r="C113" s="161"/>
      <c r="D113" s="28" t="s">
        <v>68</v>
      </c>
      <c r="E113" s="28" t="s">
        <v>41</v>
      </c>
    </row>
    <row r="114" spans="1:7">
      <c r="A114" s="27" t="s">
        <v>3</v>
      </c>
      <c r="B114" s="139" t="s">
        <v>91</v>
      </c>
      <c r="C114" s="139"/>
      <c r="D114" s="16">
        <f>ROUND(E114/E48,4)</f>
        <v>4.1999999999999997E-3</v>
      </c>
      <c r="E114" s="22">
        <f>ROUND((E48/12)*5/100,2)</f>
        <v>5.47</v>
      </c>
    </row>
    <row r="115" spans="1:7">
      <c r="A115" s="15" t="s">
        <v>4</v>
      </c>
      <c r="B115" s="225" t="s">
        <v>143</v>
      </c>
      <c r="C115" s="226"/>
      <c r="D115" s="23">
        <f>ROUND(E115/E48,4)</f>
        <v>2.9999999999999997E-4</v>
      </c>
      <c r="E115" s="60">
        <f>ROUND(E114*0.08,2)</f>
        <v>0.44</v>
      </c>
    </row>
    <row r="116" spans="1:7">
      <c r="A116" s="27" t="s">
        <v>5</v>
      </c>
      <c r="B116" s="139" t="s">
        <v>92</v>
      </c>
      <c r="C116" s="139"/>
      <c r="D116" s="16">
        <f>ROUND(E116/E48,4)</f>
        <v>2.3999999999999998E-3</v>
      </c>
      <c r="E116" s="22">
        <f>ROUND((((E48*0.08)*0.5)*0.06),2)</f>
        <v>3.15</v>
      </c>
    </row>
    <row r="117" spans="1:7">
      <c r="A117" s="27" t="s">
        <v>6</v>
      </c>
      <c r="B117" s="139" t="s">
        <v>93</v>
      </c>
      <c r="C117" s="139"/>
      <c r="D117" s="16">
        <f>ROUND(E117/E48,4)</f>
        <v>1.9400000000000001E-2</v>
      </c>
      <c r="E117" s="59">
        <f>ROUND(((E48/30)*7)/E15,2)</f>
        <v>25.53</v>
      </c>
    </row>
    <row r="118" spans="1:7">
      <c r="A118" s="15" t="s">
        <v>31</v>
      </c>
      <c r="B118" s="225" t="s">
        <v>94</v>
      </c>
      <c r="C118" s="226"/>
      <c r="D118" s="23">
        <f>ROUND(E118/E48,4)</f>
        <v>7.1999999999999998E-3</v>
      </c>
      <c r="E118" s="58">
        <f>ROUND(E117*D92,2)</f>
        <v>9.4</v>
      </c>
    </row>
    <row r="119" spans="1:7">
      <c r="A119" s="35" t="s">
        <v>6</v>
      </c>
      <c r="B119" s="227" t="s">
        <v>145</v>
      </c>
      <c r="C119" s="228"/>
      <c r="D119" s="16">
        <f>ROUND(E119/E48,4)</f>
        <v>4.7600000000000003E-2</v>
      </c>
      <c r="E119" s="22">
        <f>ROUND((E48*0.08)*0.595,2)</f>
        <v>62.49</v>
      </c>
    </row>
    <row r="120" spans="1:7">
      <c r="A120" s="161" t="s">
        <v>77</v>
      </c>
      <c r="B120" s="161"/>
      <c r="C120" s="161"/>
      <c r="D120" s="17">
        <f>ROUND(SUM(D114:D119),4)</f>
        <v>8.1100000000000005E-2</v>
      </c>
      <c r="E120" s="3">
        <f>ROUND(SUM(E114:E119),2)</f>
        <v>106.48</v>
      </c>
    </row>
    <row r="122" spans="1:7">
      <c r="A122" s="206" t="s">
        <v>95</v>
      </c>
      <c r="B122" s="207"/>
      <c r="C122" s="206" t="s">
        <v>97</v>
      </c>
      <c r="D122" s="208"/>
      <c r="E122" s="207"/>
      <c r="F122" s="269" t="s">
        <v>88</v>
      </c>
      <c r="G122" s="269"/>
    </row>
    <row r="123" spans="1:7">
      <c r="A123" s="30" t="s">
        <v>96</v>
      </c>
      <c r="B123" s="229" t="s">
        <v>98</v>
      </c>
      <c r="C123" s="230"/>
      <c r="D123" s="30" t="s">
        <v>68</v>
      </c>
      <c r="E123" s="30" t="s">
        <v>41</v>
      </c>
      <c r="F123" s="81" t="s">
        <v>161</v>
      </c>
      <c r="G123" s="82" t="s">
        <v>162</v>
      </c>
    </row>
    <row r="124" spans="1:7">
      <c r="A124" s="27" t="s">
        <v>3</v>
      </c>
      <c r="B124" s="139" t="s">
        <v>86</v>
      </c>
      <c r="C124" s="139"/>
      <c r="D124" s="9">
        <f>(100/12/100)</f>
        <v>8.3333333333333343E-2</v>
      </c>
      <c r="E124" s="22">
        <f>ROUND(E48*D124,2)</f>
        <v>109.4</v>
      </c>
    </row>
    <row r="125" spans="1:7">
      <c r="A125" s="15" t="s">
        <v>4</v>
      </c>
      <c r="B125" s="231" t="s">
        <v>87</v>
      </c>
      <c r="C125" s="232"/>
      <c r="D125" s="10">
        <f>E125/E48</f>
        <v>1.3886349786715418E-2</v>
      </c>
      <c r="E125" s="22">
        <f>ROUND(5/30*E48/12,2)</f>
        <v>18.23</v>
      </c>
    </row>
    <row r="126" spans="1:7">
      <c r="A126" s="27" t="s">
        <v>5</v>
      </c>
      <c r="B126" s="139" t="s">
        <v>88</v>
      </c>
      <c r="C126" s="139"/>
      <c r="D126" s="9">
        <f>E126/E48</f>
        <v>2.0833333333333332E-4</v>
      </c>
      <c r="E126" s="83">
        <f>IF(G123="S",((((5/30)*(E48))/12)*0.015),IF(G123="N",0,"INFORME S ou N"))</f>
        <v>0.27349999999999997</v>
      </c>
    </row>
    <row r="127" spans="1:7">
      <c r="A127" s="27" t="s">
        <v>6</v>
      </c>
      <c r="B127" s="139" t="s">
        <v>89</v>
      </c>
      <c r="C127" s="139"/>
      <c r="D127" s="9">
        <f>E127/E48</f>
        <v>2.7803168799512491E-3</v>
      </c>
      <c r="E127" s="22">
        <f>ROUND((1/30*E48)/12,2)</f>
        <v>3.65</v>
      </c>
    </row>
    <row r="128" spans="1:7">
      <c r="A128" s="27" t="s">
        <v>31</v>
      </c>
      <c r="B128" s="140" t="s">
        <v>90</v>
      </c>
      <c r="C128" s="233"/>
      <c r="D128" s="9">
        <f>E128/E48</f>
        <v>3.275441803778184E-4</v>
      </c>
      <c r="E128" s="22">
        <f>ROUND((((15/30)*E48)/12)*0.78%,2)</f>
        <v>0.43</v>
      </c>
    </row>
    <row r="129" spans="1:5">
      <c r="A129" s="175" t="s">
        <v>32</v>
      </c>
      <c r="B129" s="234" t="s">
        <v>39</v>
      </c>
      <c r="C129" s="40"/>
      <c r="D129" s="48">
        <f>E129/E48</f>
        <v>0</v>
      </c>
      <c r="E129" s="77">
        <v>0</v>
      </c>
    </row>
    <row r="130" spans="1:5">
      <c r="A130" s="177"/>
      <c r="B130" s="234"/>
      <c r="C130" s="2"/>
      <c r="D130" s="1">
        <v>0</v>
      </c>
      <c r="E130" s="66">
        <f>ROUND(E48*D130,2)</f>
        <v>0</v>
      </c>
    </row>
    <row r="131" spans="1:5">
      <c r="A131" s="235" t="s">
        <v>75</v>
      </c>
      <c r="B131" s="236"/>
      <c r="C131" s="237"/>
      <c r="D131" s="18">
        <f>SUM(D124:D130)</f>
        <v>0.10053587751371118</v>
      </c>
      <c r="E131" s="14">
        <f>ROUND(SUM(E124:E130),2)</f>
        <v>131.97999999999999</v>
      </c>
    </row>
    <row r="132" spans="1:5">
      <c r="A132" s="35" t="s">
        <v>33</v>
      </c>
      <c r="B132" s="225" t="s">
        <v>99</v>
      </c>
      <c r="C132" s="226"/>
      <c r="D132" s="23">
        <f>ROUND(E132/E48,4)</f>
        <v>3.6999999999999998E-2</v>
      </c>
      <c r="E132" s="58">
        <f>ROUND(E131*D92,2)</f>
        <v>48.57</v>
      </c>
    </row>
    <row r="133" spans="1:5">
      <c r="A133" s="161" t="s">
        <v>77</v>
      </c>
      <c r="B133" s="161"/>
      <c r="C133" s="161"/>
      <c r="D133" s="17">
        <f>ROUND(D131+D132,4)</f>
        <v>0.13750000000000001</v>
      </c>
      <c r="E133" s="3">
        <f>ROUND(E131+E132,2)</f>
        <v>180.55</v>
      </c>
    </row>
    <row r="135" spans="1:5">
      <c r="A135" s="206" t="s">
        <v>100</v>
      </c>
      <c r="B135" s="207"/>
      <c r="C135" s="206" t="s">
        <v>101</v>
      </c>
      <c r="D135" s="208"/>
      <c r="E135" s="207"/>
    </row>
    <row r="136" spans="1:5">
      <c r="A136" s="30">
        <v>4</v>
      </c>
      <c r="B136" s="229" t="s">
        <v>102</v>
      </c>
      <c r="C136" s="230"/>
      <c r="D136" s="30" t="s">
        <v>68</v>
      </c>
      <c r="E136" s="30" t="s">
        <v>41</v>
      </c>
    </row>
    <row r="137" spans="1:5">
      <c r="A137" s="27" t="s">
        <v>60</v>
      </c>
      <c r="B137" s="139" t="s">
        <v>59</v>
      </c>
      <c r="C137" s="139"/>
      <c r="D137" s="16">
        <f>D92</f>
        <v>0.3680000000000001</v>
      </c>
      <c r="E137" s="22">
        <f>E92</f>
        <v>483.11</v>
      </c>
    </row>
    <row r="138" spans="1:5">
      <c r="A138" s="15" t="s">
        <v>78</v>
      </c>
      <c r="B138" s="231" t="s">
        <v>72</v>
      </c>
      <c r="C138" s="232"/>
      <c r="D138" s="23">
        <f>D103</f>
        <v>0.15201111111111112</v>
      </c>
      <c r="E138" s="22">
        <f>E103</f>
        <v>199.55</v>
      </c>
    </row>
    <row r="139" spans="1:5">
      <c r="A139" s="27" t="s">
        <v>80</v>
      </c>
      <c r="B139" s="139" t="s">
        <v>81</v>
      </c>
      <c r="C139" s="139"/>
      <c r="D139" s="16">
        <f>D110</f>
        <v>0</v>
      </c>
      <c r="E139" s="22">
        <f>E110</f>
        <v>0</v>
      </c>
    </row>
    <row r="140" spans="1:5">
      <c r="A140" s="27" t="s">
        <v>84</v>
      </c>
      <c r="B140" s="139" t="s">
        <v>85</v>
      </c>
      <c r="C140" s="139"/>
      <c r="D140" s="16">
        <f>D120</f>
        <v>8.1100000000000005E-2</v>
      </c>
      <c r="E140" s="22">
        <f>E120</f>
        <v>106.48</v>
      </c>
    </row>
    <row r="141" spans="1:5">
      <c r="A141" s="27" t="s">
        <v>96</v>
      </c>
      <c r="B141" s="140" t="s">
        <v>104</v>
      </c>
      <c r="C141" s="233"/>
      <c r="D141" s="16">
        <f>D133</f>
        <v>0.13750000000000001</v>
      </c>
      <c r="E141" s="22">
        <f>E133</f>
        <v>180.55</v>
      </c>
    </row>
    <row r="142" spans="1:5">
      <c r="A142" s="175" t="s">
        <v>103</v>
      </c>
      <c r="B142" s="234" t="s">
        <v>39</v>
      </c>
      <c r="C142" s="40"/>
      <c r="D142" s="45">
        <v>0</v>
      </c>
      <c r="E142" s="66">
        <f>E63*D142</f>
        <v>0</v>
      </c>
    </row>
    <row r="143" spans="1:5">
      <c r="A143" s="177"/>
      <c r="B143" s="234"/>
      <c r="C143" s="46"/>
      <c r="D143" s="47">
        <v>0</v>
      </c>
      <c r="E143" s="66">
        <f>E63*D143</f>
        <v>0</v>
      </c>
    </row>
    <row r="144" spans="1:5">
      <c r="A144" s="161" t="s">
        <v>77</v>
      </c>
      <c r="B144" s="161"/>
      <c r="C144" s="161"/>
      <c r="D144" s="17">
        <f>SUM(D137:D143)</f>
        <v>0.73861111111111111</v>
      </c>
      <c r="E144" s="3">
        <f>ROUND(SUM(E137:E143),2)</f>
        <v>969.69</v>
      </c>
    </row>
    <row r="146" spans="1:5">
      <c r="A146" s="160" t="s">
        <v>105</v>
      </c>
      <c r="B146" s="160"/>
      <c r="C146" s="160" t="s">
        <v>106</v>
      </c>
      <c r="D146" s="160"/>
      <c r="E146" s="160"/>
    </row>
    <row r="147" spans="1:5">
      <c r="A147" s="28">
        <v>5</v>
      </c>
      <c r="B147" s="161" t="s">
        <v>107</v>
      </c>
      <c r="C147" s="161"/>
      <c r="D147" s="28" t="s">
        <v>68</v>
      </c>
      <c r="E147" s="28" t="s">
        <v>41</v>
      </c>
    </row>
    <row r="148" spans="1:5">
      <c r="A148" s="175" t="s">
        <v>3</v>
      </c>
      <c r="B148" s="238" t="s">
        <v>150</v>
      </c>
      <c r="C148" s="239"/>
      <c r="D148" s="240"/>
      <c r="E148" s="57">
        <f>E48+E63+E78+E144</f>
        <v>9282.8233333333337</v>
      </c>
    </row>
    <row r="149" spans="1:5">
      <c r="A149" s="177"/>
      <c r="B149" s="139" t="s">
        <v>108</v>
      </c>
      <c r="C149" s="139"/>
      <c r="D149" s="61">
        <v>4.4999999999999998E-2</v>
      </c>
      <c r="E149" s="24">
        <f>E148*D149</f>
        <v>417.72705000000002</v>
      </c>
    </row>
    <row r="150" spans="1:5">
      <c r="A150" s="241" t="s">
        <v>4</v>
      </c>
      <c r="B150" s="244" t="s">
        <v>109</v>
      </c>
      <c r="C150" s="245"/>
      <c r="D150" s="245"/>
      <c r="E150" s="246"/>
    </row>
    <row r="151" spans="1:5">
      <c r="A151" s="242"/>
      <c r="B151" s="247" t="s">
        <v>110</v>
      </c>
      <c r="C151" s="7" t="s">
        <v>140</v>
      </c>
      <c r="D151" s="9">
        <v>0</v>
      </c>
      <c r="E151" s="24">
        <f>ROUND((E175+E149+E163)/(1-D161)*D151,2)</f>
        <v>0</v>
      </c>
    </row>
    <row r="152" spans="1:5">
      <c r="A152" s="242"/>
      <c r="B152" s="248"/>
      <c r="C152" s="7" t="s">
        <v>112</v>
      </c>
      <c r="D152" s="9">
        <v>0</v>
      </c>
      <c r="E152" s="24">
        <f>ROUND((E175+E149+E163)/(1-D161)*D152,2)</f>
        <v>0</v>
      </c>
    </row>
    <row r="153" spans="1:5">
      <c r="A153" s="242"/>
      <c r="B153" s="248"/>
      <c r="C153" s="7" t="s">
        <v>111</v>
      </c>
      <c r="D153" s="9">
        <f>IF(D10=1,7.6%,IF(D10=2,3%,IF(D10=3,C183,IF(D10=4,C183,"RT Indefinido"))))</f>
        <v>0.03</v>
      </c>
      <c r="E153" s="24">
        <f>ROUND((E175+E149+E163)/(1-D161)*D153,2)</f>
        <v>342.92</v>
      </c>
    </row>
    <row r="154" spans="1:5">
      <c r="A154" s="242"/>
      <c r="B154" s="249"/>
      <c r="C154" s="19" t="s">
        <v>113</v>
      </c>
      <c r="D154" s="9">
        <f>IF(D10=1,1.65%,IF(D10=2,0.65%,IF(D10=3,C184,IF(D10=4,C184,"RT Indefinido"))))</f>
        <v>6.5000000000000006E-3</v>
      </c>
      <c r="E154" s="24">
        <f>ROUND((E175+E149+E163)/(1-D161)*D154,2)</f>
        <v>74.3</v>
      </c>
    </row>
    <row r="155" spans="1:5">
      <c r="A155" s="242"/>
      <c r="B155" s="234" t="s">
        <v>114</v>
      </c>
      <c r="C155" s="19"/>
      <c r="D155" s="10">
        <v>0</v>
      </c>
      <c r="E155" s="24">
        <f>ROUND((E175+E149+E163)/(1-D161)*D155,2)</f>
        <v>0</v>
      </c>
    </row>
    <row r="156" spans="1:5">
      <c r="A156" s="242"/>
      <c r="B156" s="234"/>
      <c r="C156" s="19"/>
      <c r="D156" s="10">
        <v>0</v>
      </c>
      <c r="E156" s="24">
        <f>ROUND((E175+E152+E163)/(1-D161)*D156,2)</f>
        <v>0</v>
      </c>
    </row>
    <row r="157" spans="1:5">
      <c r="A157" s="242"/>
      <c r="B157" s="250" t="s">
        <v>115</v>
      </c>
      <c r="C157" s="19" t="s">
        <v>116</v>
      </c>
      <c r="D157" s="44">
        <v>0.03</v>
      </c>
      <c r="E157" s="24">
        <f>ROUND((E175+E149+E163)/(1-D161)*D157,2)</f>
        <v>342.92</v>
      </c>
    </row>
    <row r="158" spans="1:5">
      <c r="A158" s="242"/>
      <c r="B158" s="250"/>
      <c r="C158" s="19"/>
      <c r="D158" s="10">
        <v>0</v>
      </c>
      <c r="E158" s="24">
        <f>ROUND((E175+E149+E163)/(1-D172)*D158,2)</f>
        <v>0</v>
      </c>
    </row>
    <row r="159" spans="1:5">
      <c r="A159" s="242"/>
      <c r="B159" s="251" t="s">
        <v>117</v>
      </c>
      <c r="C159" s="19" t="s">
        <v>141</v>
      </c>
      <c r="D159" s="10">
        <f>IF(D10=3,C185,0%)</f>
        <v>0</v>
      </c>
      <c r="E159" s="24">
        <f>ROUND((E175+E149+E163)/(1-D161)*D159,2)</f>
        <v>0</v>
      </c>
    </row>
    <row r="160" spans="1:5">
      <c r="A160" s="242"/>
      <c r="B160" s="252"/>
      <c r="C160" s="19"/>
      <c r="D160" s="10">
        <v>0</v>
      </c>
      <c r="E160" s="24">
        <f>ROUND((E175+E149+E163)/(1-D163)*D160,2)</f>
        <v>0</v>
      </c>
    </row>
    <row r="161" spans="1:6">
      <c r="A161" s="243"/>
      <c r="B161" s="253" t="s">
        <v>144</v>
      </c>
      <c r="C161" s="254"/>
      <c r="D161" s="18">
        <f>SUM(D151:D160)</f>
        <v>6.6500000000000004E-2</v>
      </c>
      <c r="E161" s="3">
        <f>ROUND(((E175+E149+E163)/(1-D161))*D161,2)</f>
        <v>760.14</v>
      </c>
      <c r="F161" s="97">
        <f>E161*22</f>
        <v>16723.079999999998</v>
      </c>
    </row>
    <row r="162" spans="1:6">
      <c r="A162" s="175" t="s">
        <v>5</v>
      </c>
      <c r="B162" s="238" t="s">
        <v>151</v>
      </c>
      <c r="C162" s="239"/>
      <c r="D162" s="240"/>
      <c r="E162" s="57">
        <f>E48+E63+E78+E144+E149</f>
        <v>9700.5503833333332</v>
      </c>
    </row>
    <row r="163" spans="1:6">
      <c r="A163" s="177"/>
      <c r="B163" s="210" t="s">
        <v>118</v>
      </c>
      <c r="C163" s="210"/>
      <c r="D163" s="65">
        <v>0.1</v>
      </c>
      <c r="E163" s="24">
        <f>(E162*D163)</f>
        <v>970.05503833333341</v>
      </c>
    </row>
    <row r="164" spans="1:6">
      <c r="A164" s="161" t="s">
        <v>77</v>
      </c>
      <c r="B164" s="161"/>
      <c r="C164" s="161"/>
      <c r="D164" s="11">
        <f>ROUND(SUM(D149+D161+D163),4)</f>
        <v>0.21149999999999999</v>
      </c>
      <c r="E164" s="3">
        <f>E149+E161+E163</f>
        <v>2147.9220883333337</v>
      </c>
    </row>
    <row r="165" spans="1:6">
      <c r="A165" s="8" t="s">
        <v>25</v>
      </c>
      <c r="B165" s="214" t="s">
        <v>119</v>
      </c>
      <c r="C165" s="214"/>
      <c r="D165" s="214"/>
      <c r="E165" s="215"/>
    </row>
    <row r="166" spans="1:6">
      <c r="A166" s="12" t="s">
        <v>26</v>
      </c>
      <c r="B166" s="158" t="s">
        <v>120</v>
      </c>
      <c r="C166" s="158"/>
      <c r="D166" s="158"/>
      <c r="E166" s="159"/>
    </row>
    <row r="167" spans="1:6">
      <c r="A167" s="50"/>
      <c r="B167" s="51"/>
      <c r="C167" s="51"/>
      <c r="D167" s="51"/>
      <c r="E167" s="51"/>
    </row>
    <row r="168" spans="1:6" ht="26.25">
      <c r="A168" s="255" t="s">
        <v>205</v>
      </c>
      <c r="B168" s="255"/>
      <c r="C168" s="255"/>
      <c r="D168" s="255"/>
      <c r="E168" s="255"/>
    </row>
    <row r="169" spans="1:6">
      <c r="A169" s="160" t="s">
        <v>121</v>
      </c>
      <c r="B169" s="160"/>
      <c r="C169" s="160"/>
      <c r="D169" s="160"/>
      <c r="E169" s="160"/>
    </row>
    <row r="170" spans="1:6">
      <c r="A170" s="144" t="s">
        <v>122</v>
      </c>
      <c r="B170" s="144"/>
      <c r="C170" s="144"/>
      <c r="D170" s="144"/>
      <c r="E170" s="70" t="s">
        <v>128</v>
      </c>
    </row>
    <row r="171" spans="1:6">
      <c r="A171" s="27" t="s">
        <v>3</v>
      </c>
      <c r="B171" s="139" t="s">
        <v>124</v>
      </c>
      <c r="C171" s="139"/>
      <c r="D171" s="139"/>
      <c r="E171" s="25">
        <f>E48</f>
        <v>1312.8</v>
      </c>
    </row>
    <row r="172" spans="1:6">
      <c r="A172" s="27" t="s">
        <v>4</v>
      </c>
      <c r="B172" s="139" t="s">
        <v>125</v>
      </c>
      <c r="C172" s="139"/>
      <c r="D172" s="139"/>
      <c r="E172" s="25">
        <f>E63</f>
        <v>0</v>
      </c>
    </row>
    <row r="173" spans="1:6">
      <c r="A173" s="27" t="s">
        <v>5</v>
      </c>
      <c r="B173" s="139" t="s">
        <v>126</v>
      </c>
      <c r="C173" s="139"/>
      <c r="D173" s="139"/>
      <c r="E173" s="25">
        <f>E78</f>
        <v>7000.333333333333</v>
      </c>
    </row>
    <row r="174" spans="1:6">
      <c r="A174" s="27" t="s">
        <v>6</v>
      </c>
      <c r="B174" s="139" t="s">
        <v>102</v>
      </c>
      <c r="C174" s="139"/>
      <c r="D174" s="139"/>
      <c r="E174" s="25">
        <f>E144</f>
        <v>969.69</v>
      </c>
    </row>
    <row r="175" spans="1:6">
      <c r="A175" s="161" t="s">
        <v>123</v>
      </c>
      <c r="B175" s="161"/>
      <c r="C175" s="161"/>
      <c r="D175" s="161"/>
      <c r="E175" s="20">
        <f>SUM(E171:E174)</f>
        <v>9282.8233333333337</v>
      </c>
      <c r="F175" s="4">
        <f>(E171+E174+E173-E69-E74)*22</f>
        <v>176898.11333333334</v>
      </c>
    </row>
    <row r="176" spans="1:6">
      <c r="A176" s="27" t="s">
        <v>31</v>
      </c>
      <c r="B176" s="140" t="s">
        <v>127</v>
      </c>
      <c r="C176" s="141"/>
      <c r="D176" s="233"/>
      <c r="E176" s="25">
        <f>E164</f>
        <v>2147.9220883333337</v>
      </c>
    </row>
    <row r="177" spans="1:6">
      <c r="A177" s="216" t="s">
        <v>192</v>
      </c>
      <c r="B177" s="217"/>
      <c r="C177" s="217"/>
      <c r="D177" s="217"/>
      <c r="E177" s="21">
        <f>E175+E176</f>
        <v>11430.745421666667</v>
      </c>
      <c r="F177" s="97">
        <f>E177*22</f>
        <v>251476.39927666666</v>
      </c>
    </row>
    <row r="178" spans="1:6">
      <c r="A178" s="216" t="s">
        <v>193</v>
      </c>
      <c r="B178" s="217"/>
      <c r="C178" s="217"/>
      <c r="D178" s="217"/>
      <c r="E178" s="21">
        <f>ROUND((E177/D19),2)</f>
        <v>11430.75</v>
      </c>
    </row>
    <row r="180" spans="1:6">
      <c r="B180" s="256" t="s">
        <v>159</v>
      </c>
      <c r="C180" s="256"/>
      <c r="D180" s="256"/>
      <c r="E180" s="256"/>
    </row>
    <row r="181" spans="1:6">
      <c r="B181" s="257" t="s">
        <v>155</v>
      </c>
      <c r="C181" s="257"/>
      <c r="D181" s="258" t="s">
        <v>160</v>
      </c>
      <c r="E181" s="258"/>
    </row>
    <row r="182" spans="1:6">
      <c r="B182" s="73" t="s">
        <v>156</v>
      </c>
      <c r="C182" s="73" t="s">
        <v>157</v>
      </c>
      <c r="D182" s="259">
        <v>0</v>
      </c>
      <c r="E182" s="259"/>
    </row>
    <row r="183" spans="1:6">
      <c r="B183" s="73" t="s">
        <v>111</v>
      </c>
      <c r="C183" s="68">
        <v>0</v>
      </c>
    </row>
    <row r="184" spans="1:6">
      <c r="B184" s="73" t="s">
        <v>113</v>
      </c>
      <c r="C184" s="68">
        <v>0</v>
      </c>
    </row>
    <row r="185" spans="1:6">
      <c r="B185" s="73" t="s">
        <v>158</v>
      </c>
      <c r="C185" s="68">
        <v>0</v>
      </c>
    </row>
    <row r="187" spans="1:6" ht="28.5" customHeight="1">
      <c r="B187" s="266" t="s">
        <v>206</v>
      </c>
      <c r="C187" s="266"/>
      <c r="D187" s="266"/>
      <c r="E187" s="266"/>
    </row>
    <row r="188" spans="1:6" ht="15.75">
      <c r="B188" s="267" t="s">
        <v>208</v>
      </c>
      <c r="C188" s="267"/>
      <c r="D188" s="268" t="s">
        <v>209</v>
      </c>
      <c r="E188" s="268"/>
    </row>
    <row r="189" spans="1:6" ht="15.75">
      <c r="B189" s="260" t="s">
        <v>207</v>
      </c>
      <c r="C189" s="261"/>
      <c r="D189" s="262">
        <f>E178</f>
        <v>11430.75</v>
      </c>
      <c r="E189" s="263"/>
    </row>
    <row r="190" spans="1:6" ht="15.75">
      <c r="B190" s="260" t="s">
        <v>200</v>
      </c>
      <c r="C190" s="261"/>
      <c r="D190" s="262">
        <f>serventes!E178</f>
        <v>6529.7472180000004</v>
      </c>
      <c r="E190" s="263"/>
    </row>
    <row r="191" spans="1:6" ht="15.75">
      <c r="B191" s="260" t="s">
        <v>193</v>
      </c>
      <c r="C191" s="261"/>
      <c r="D191" s="262">
        <f>D189+D190</f>
        <v>17960.497218</v>
      </c>
      <c r="E191" s="263"/>
    </row>
    <row r="192" spans="1:6" ht="15.75">
      <c r="B192" s="260" t="s">
        <v>210</v>
      </c>
      <c r="C192" s="261"/>
      <c r="D192" s="264">
        <f>D191*12</f>
        <v>215525.96661599999</v>
      </c>
      <c r="E192" s="265"/>
    </row>
  </sheetData>
  <mergeCells count="207">
    <mergeCell ref="A2:E2"/>
    <mergeCell ref="B77:D77"/>
    <mergeCell ref="B76:D76"/>
    <mergeCell ref="E72:E73"/>
    <mergeCell ref="B74:B75"/>
    <mergeCell ref="A74:A75"/>
    <mergeCell ref="E74:E75"/>
    <mergeCell ref="A72:A73"/>
    <mergeCell ref="B64:E64"/>
    <mergeCell ref="B65:E65"/>
    <mergeCell ref="A162:A163"/>
    <mergeCell ref="B162:D162"/>
    <mergeCell ref="B163:C163"/>
    <mergeCell ref="A164:C164"/>
    <mergeCell ref="B165:E165"/>
    <mergeCell ref="B166:E166"/>
    <mergeCell ref="A175:D175"/>
    <mergeCell ref="B176:D176"/>
    <mergeCell ref="A177:D177"/>
    <mergeCell ref="A168:E168"/>
    <mergeCell ref="A169:E169"/>
    <mergeCell ref="A170:D170"/>
    <mergeCell ref="B171:D171"/>
    <mergeCell ref="B172:D172"/>
    <mergeCell ref="B173:D173"/>
    <mergeCell ref="B174:D174"/>
    <mergeCell ref="A150:A161"/>
    <mergeCell ref="B150:E150"/>
    <mergeCell ref="B151:B154"/>
    <mergeCell ref="B155:B156"/>
    <mergeCell ref="B157:B158"/>
    <mergeCell ref="B159:B160"/>
    <mergeCell ref="B161:C161"/>
    <mergeCell ref="A144:C144"/>
    <mergeCell ref="A146:B146"/>
    <mergeCell ref="C146:E146"/>
    <mergeCell ref="B147:C147"/>
    <mergeCell ref="A148:A149"/>
    <mergeCell ref="B148:D148"/>
    <mergeCell ref="B149:C149"/>
    <mergeCell ref="B137:C137"/>
    <mergeCell ref="B138:C138"/>
    <mergeCell ref="B139:C139"/>
    <mergeCell ref="B140:C140"/>
    <mergeCell ref="B141:C141"/>
    <mergeCell ref="A142:A143"/>
    <mergeCell ref="B142:B143"/>
    <mergeCell ref="A131:C131"/>
    <mergeCell ref="B132:C132"/>
    <mergeCell ref="A133:C133"/>
    <mergeCell ref="A135:B135"/>
    <mergeCell ref="C135:E135"/>
    <mergeCell ref="B136:C136"/>
    <mergeCell ref="B124:C124"/>
    <mergeCell ref="B125:C125"/>
    <mergeCell ref="B126:C126"/>
    <mergeCell ref="B127:C127"/>
    <mergeCell ref="B128:C128"/>
    <mergeCell ref="A129:A130"/>
    <mergeCell ref="B129:B130"/>
    <mergeCell ref="B118:C118"/>
    <mergeCell ref="B119:C119"/>
    <mergeCell ref="A120:C120"/>
    <mergeCell ref="A122:B122"/>
    <mergeCell ref="C122:E122"/>
    <mergeCell ref="B123:C123"/>
    <mergeCell ref="A108:A109"/>
    <mergeCell ref="B108:C109"/>
    <mergeCell ref="D108:D109"/>
    <mergeCell ref="E108:E109"/>
    <mergeCell ref="B116:C116"/>
    <mergeCell ref="B117:C117"/>
    <mergeCell ref="B113:C113"/>
    <mergeCell ref="B114:C114"/>
    <mergeCell ref="A101:A102"/>
    <mergeCell ref="B101:C102"/>
    <mergeCell ref="D101:D102"/>
    <mergeCell ref="E101:E102"/>
    <mergeCell ref="A103:C103"/>
    <mergeCell ref="A105:B105"/>
    <mergeCell ref="C105:E105"/>
    <mergeCell ref="A96:B96"/>
    <mergeCell ref="C96:E96"/>
    <mergeCell ref="B97:C97"/>
    <mergeCell ref="B98:C98"/>
    <mergeCell ref="B99:C99"/>
    <mergeCell ref="A100:C100"/>
    <mergeCell ref="B89:C89"/>
    <mergeCell ref="B90:C90"/>
    <mergeCell ref="B91:C91"/>
    <mergeCell ref="A92:C92"/>
    <mergeCell ref="B93:E93"/>
    <mergeCell ref="B94:E94"/>
    <mergeCell ref="B83:C83"/>
    <mergeCell ref="B84:C84"/>
    <mergeCell ref="B85:C85"/>
    <mergeCell ref="B86:C86"/>
    <mergeCell ref="B87:C87"/>
    <mergeCell ref="B88:C88"/>
    <mergeCell ref="A78:D78"/>
    <mergeCell ref="B79:E79"/>
    <mergeCell ref="A81:B81"/>
    <mergeCell ref="C81:E81"/>
    <mergeCell ref="B72:B73"/>
    <mergeCell ref="A82:B82"/>
    <mergeCell ref="C82:E82"/>
    <mergeCell ref="A63:D63"/>
    <mergeCell ref="B69:B70"/>
    <mergeCell ref="A69:A70"/>
    <mergeCell ref="A67:B67"/>
    <mergeCell ref="C67:E67"/>
    <mergeCell ref="B68:D68"/>
    <mergeCell ref="E69:E70"/>
    <mergeCell ref="E54:E56"/>
    <mergeCell ref="B57:D57"/>
    <mergeCell ref="B58:D58"/>
    <mergeCell ref="B59:D59"/>
    <mergeCell ref="B60:B62"/>
    <mergeCell ref="C60:D60"/>
    <mergeCell ref="C61:D61"/>
    <mergeCell ref="C62:D62"/>
    <mergeCell ref="A60:A62"/>
    <mergeCell ref="A48:D48"/>
    <mergeCell ref="A49:B49"/>
    <mergeCell ref="C49:E49"/>
    <mergeCell ref="B50:D50"/>
    <mergeCell ref="A51:A53"/>
    <mergeCell ref="B51:B53"/>
    <mergeCell ref="E51:E53"/>
    <mergeCell ref="A54:A56"/>
    <mergeCell ref="B54:B56"/>
    <mergeCell ref="A44:A47"/>
    <mergeCell ref="B44:B47"/>
    <mergeCell ref="C44:D44"/>
    <mergeCell ref="C45:D45"/>
    <mergeCell ref="C46:D46"/>
    <mergeCell ref="C47:D47"/>
    <mergeCell ref="A41:A43"/>
    <mergeCell ref="B36:D36"/>
    <mergeCell ref="B37:D37"/>
    <mergeCell ref="A38:A39"/>
    <mergeCell ref="B38:B39"/>
    <mergeCell ref="E38:E39"/>
    <mergeCell ref="B40:D40"/>
    <mergeCell ref="B31:D31"/>
    <mergeCell ref="B32:D32"/>
    <mergeCell ref="B33:E33"/>
    <mergeCell ref="A34:B34"/>
    <mergeCell ref="C34:E34"/>
    <mergeCell ref="B35:D35"/>
    <mergeCell ref="A25:E25"/>
    <mergeCell ref="A26:E26"/>
    <mergeCell ref="A27:E27"/>
    <mergeCell ref="A28:E28"/>
    <mergeCell ref="B29:D29"/>
    <mergeCell ref="B30:D30"/>
    <mergeCell ref="A19:C19"/>
    <mergeCell ref="D19:E19"/>
    <mergeCell ref="B20:E20"/>
    <mergeCell ref="B21:E21"/>
    <mergeCell ref="B22:E22"/>
    <mergeCell ref="B23:E23"/>
    <mergeCell ref="B14:D14"/>
    <mergeCell ref="B15:D15"/>
    <mergeCell ref="A16:E16"/>
    <mergeCell ref="A17:B17"/>
    <mergeCell ref="D17:E17"/>
    <mergeCell ref="A18:B18"/>
    <mergeCell ref="D18:E18"/>
    <mergeCell ref="C8:E8"/>
    <mergeCell ref="A10:C10"/>
    <mergeCell ref="A11:E11"/>
    <mergeCell ref="B12:D12"/>
    <mergeCell ref="B13:C13"/>
    <mergeCell ref="D13:E13"/>
    <mergeCell ref="A9:B9"/>
    <mergeCell ref="C9:E9"/>
    <mergeCell ref="B115:C115"/>
    <mergeCell ref="A1:E1"/>
    <mergeCell ref="A178:D178"/>
    <mergeCell ref="B180:E180"/>
    <mergeCell ref="D181:E181"/>
    <mergeCell ref="A3:E3"/>
    <mergeCell ref="A4:E4"/>
    <mergeCell ref="B5:C5"/>
    <mergeCell ref="A7:E7"/>
    <mergeCell ref="A8:B8"/>
    <mergeCell ref="D190:E190"/>
    <mergeCell ref="D182:E182"/>
    <mergeCell ref="F105:G105"/>
    <mergeCell ref="F122:G122"/>
    <mergeCell ref="B181:C181"/>
    <mergeCell ref="B106:C106"/>
    <mergeCell ref="B107:C107"/>
    <mergeCell ref="A110:C110"/>
    <mergeCell ref="A112:B112"/>
    <mergeCell ref="C112:E112"/>
    <mergeCell ref="B191:C191"/>
    <mergeCell ref="D191:E191"/>
    <mergeCell ref="B192:C192"/>
    <mergeCell ref="D192:E192"/>
    <mergeCell ref="B187:E187"/>
    <mergeCell ref="B188:C188"/>
    <mergeCell ref="D188:E188"/>
    <mergeCell ref="D189:E189"/>
    <mergeCell ref="B189:C189"/>
    <mergeCell ref="B190:C190"/>
  </mergeCells>
  <pageMargins left="0.7" right="0.7" top="0.75" bottom="0.75" header="0.3" footer="0.3"/>
  <pageSetup paperSize="9" scale="6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5"/>
  <sheetViews>
    <sheetView tabSelected="1" workbookViewId="0">
      <selection sqref="A1:E185"/>
    </sheetView>
  </sheetViews>
  <sheetFormatPr defaultRowHeight="15"/>
  <cols>
    <col min="1" max="1" width="6" style="4" customWidth="1"/>
    <col min="2" max="3" width="22.7109375" style="4" customWidth="1"/>
    <col min="4" max="4" width="12.42578125" style="4" customWidth="1"/>
    <col min="5" max="5" width="12.85546875" style="4" customWidth="1"/>
    <col min="6" max="6" width="17.42578125" style="4" customWidth="1"/>
    <col min="7" max="7" width="14.140625" style="4" customWidth="1"/>
    <col min="8" max="16384" width="9.140625" style="4"/>
  </cols>
  <sheetData>
    <row r="1" spans="1:5" ht="42.75" customHeight="1">
      <c r="A1" s="122" t="s">
        <v>184</v>
      </c>
      <c r="B1" s="122"/>
      <c r="C1" s="122"/>
      <c r="D1" s="122"/>
      <c r="E1" s="122"/>
    </row>
    <row r="2" spans="1:5" ht="42.75" customHeight="1">
      <c r="A2" s="123" t="s">
        <v>183</v>
      </c>
      <c r="B2" s="123"/>
      <c r="C2" s="123"/>
      <c r="D2" s="123"/>
      <c r="E2" s="123"/>
    </row>
    <row r="3" spans="1:5" ht="30.75" customHeight="1">
      <c r="A3" s="124" t="s">
        <v>197</v>
      </c>
      <c r="B3" s="124"/>
      <c r="C3" s="124"/>
      <c r="D3" s="124"/>
      <c r="E3" s="124"/>
    </row>
    <row r="4" spans="1:5" ht="18.75">
      <c r="A4" s="125" t="s">
        <v>185</v>
      </c>
      <c r="B4" s="126"/>
      <c r="C4" s="126"/>
      <c r="D4" s="126"/>
      <c r="E4" s="127"/>
    </row>
    <row r="5" spans="1:5">
      <c r="A5" s="31" t="s">
        <v>134</v>
      </c>
      <c r="B5" s="128" t="s">
        <v>203</v>
      </c>
      <c r="C5" s="129"/>
      <c r="D5" s="32" t="s">
        <v>135</v>
      </c>
      <c r="E5" s="62" t="s">
        <v>202</v>
      </c>
    </row>
    <row r="6" spans="1:5">
      <c r="A6" s="31" t="s">
        <v>0</v>
      </c>
      <c r="B6" s="37">
        <v>41421</v>
      </c>
      <c r="C6" s="33" t="s">
        <v>1</v>
      </c>
      <c r="D6" s="38">
        <v>0.375</v>
      </c>
      <c r="E6" s="33" t="s">
        <v>2</v>
      </c>
    </row>
    <row r="7" spans="1:5">
      <c r="A7" s="130" t="s">
        <v>136</v>
      </c>
      <c r="B7" s="130"/>
      <c r="C7" s="130"/>
      <c r="D7" s="130"/>
      <c r="E7" s="130"/>
    </row>
    <row r="8" spans="1:5">
      <c r="A8" s="131" t="s">
        <v>137</v>
      </c>
      <c r="B8" s="131"/>
      <c r="C8" s="132" t="s">
        <v>163</v>
      </c>
      <c r="D8" s="132"/>
      <c r="E8" s="132"/>
    </row>
    <row r="9" spans="1:5">
      <c r="A9" s="131" t="s">
        <v>138</v>
      </c>
      <c r="B9" s="131"/>
      <c r="C9" s="133"/>
      <c r="D9" s="134"/>
      <c r="E9" s="135"/>
    </row>
    <row r="10" spans="1:5">
      <c r="A10" s="136" t="s">
        <v>139</v>
      </c>
      <c r="B10" s="137"/>
      <c r="C10" s="138"/>
      <c r="D10" s="39">
        <v>2</v>
      </c>
      <c r="E10" s="26" t="str">
        <f>IF(D10=1,"Lucro Real",IF(D10=2,"Lucro Presumido",IF(D10=3,"SIMPLES-Anexo III",IF(D10=4,"SIMPLES-Anexo IV","RT Inválido"))))</f>
        <v>Lucro Presumido</v>
      </c>
    </row>
    <row r="11" spans="1:5">
      <c r="A11" s="130" t="s">
        <v>182</v>
      </c>
      <c r="B11" s="130"/>
      <c r="C11" s="130"/>
      <c r="D11" s="130"/>
      <c r="E11" s="130"/>
    </row>
    <row r="12" spans="1:5">
      <c r="A12" s="27" t="s">
        <v>3</v>
      </c>
      <c r="B12" s="139" t="s">
        <v>7</v>
      </c>
      <c r="C12" s="139"/>
      <c r="D12" s="139"/>
      <c r="E12" s="54"/>
    </row>
    <row r="13" spans="1:5">
      <c r="A13" s="27" t="s">
        <v>4</v>
      </c>
      <c r="B13" s="140" t="s">
        <v>8</v>
      </c>
      <c r="C13" s="141"/>
      <c r="D13" s="142" t="s">
        <v>164</v>
      </c>
      <c r="E13" s="143"/>
    </row>
    <row r="14" spans="1:5">
      <c r="A14" s="27" t="s">
        <v>5</v>
      </c>
      <c r="B14" s="139" t="s">
        <v>9</v>
      </c>
      <c r="C14" s="139"/>
      <c r="D14" s="139"/>
      <c r="E14" s="110" t="s">
        <v>199</v>
      </c>
    </row>
    <row r="15" spans="1:5">
      <c r="A15" s="27" t="s">
        <v>6</v>
      </c>
      <c r="B15" s="139" t="s">
        <v>10</v>
      </c>
      <c r="C15" s="139"/>
      <c r="D15" s="139"/>
      <c r="E15" s="55">
        <v>12</v>
      </c>
    </row>
    <row r="16" spans="1:5">
      <c r="A16" s="130" t="s">
        <v>133</v>
      </c>
      <c r="B16" s="130"/>
      <c r="C16" s="130"/>
      <c r="D16" s="130"/>
      <c r="E16" s="130"/>
    </row>
    <row r="17" spans="1:5">
      <c r="A17" s="144" t="s">
        <v>11</v>
      </c>
      <c r="B17" s="144"/>
      <c r="C17" s="114" t="s">
        <v>12</v>
      </c>
      <c r="D17" s="144" t="s">
        <v>13</v>
      </c>
      <c r="E17" s="144"/>
    </row>
    <row r="18" spans="1:5" ht="44.25" customHeight="1">
      <c r="A18" s="145" t="s">
        <v>186</v>
      </c>
      <c r="B18" s="146"/>
      <c r="C18" s="71" t="s">
        <v>200</v>
      </c>
      <c r="D18" s="147">
        <v>3</v>
      </c>
      <c r="E18" s="148"/>
    </row>
    <row r="19" spans="1:5">
      <c r="A19" s="149" t="s">
        <v>152</v>
      </c>
      <c r="B19" s="150"/>
      <c r="C19" s="151"/>
      <c r="D19" s="152">
        <f>SUM(D18)</f>
        <v>3</v>
      </c>
      <c r="E19" s="153"/>
    </row>
    <row r="20" spans="1:5">
      <c r="A20" s="5" t="s">
        <v>25</v>
      </c>
      <c r="B20" s="154" t="s">
        <v>14</v>
      </c>
      <c r="C20" s="154"/>
      <c r="D20" s="154"/>
      <c r="E20" s="155"/>
    </row>
    <row r="21" spans="1:5">
      <c r="A21" s="6"/>
      <c r="B21" s="156" t="s">
        <v>15</v>
      </c>
      <c r="C21" s="156"/>
      <c r="D21" s="156"/>
      <c r="E21" s="157"/>
    </row>
    <row r="22" spans="1:5">
      <c r="A22" s="5" t="s">
        <v>26</v>
      </c>
      <c r="B22" s="154" t="s">
        <v>16</v>
      </c>
      <c r="C22" s="154"/>
      <c r="D22" s="154"/>
      <c r="E22" s="155"/>
    </row>
    <row r="23" spans="1:5">
      <c r="A23" s="6"/>
      <c r="B23" s="158" t="s">
        <v>17</v>
      </c>
      <c r="C23" s="158"/>
      <c r="D23" s="158"/>
      <c r="E23" s="159"/>
    </row>
    <row r="25" spans="1:5" ht="23.25">
      <c r="A25" s="124" t="s">
        <v>196</v>
      </c>
      <c r="B25" s="124"/>
      <c r="C25" s="124"/>
      <c r="D25" s="124"/>
      <c r="E25" s="124"/>
    </row>
    <row r="26" spans="1:5">
      <c r="A26" s="160" t="s">
        <v>18</v>
      </c>
      <c r="B26" s="160"/>
      <c r="C26" s="160"/>
      <c r="D26" s="160"/>
      <c r="E26" s="160"/>
    </row>
    <row r="27" spans="1:5">
      <c r="A27" s="161" t="s">
        <v>19</v>
      </c>
      <c r="B27" s="161"/>
      <c r="C27" s="161"/>
      <c r="D27" s="161"/>
      <c r="E27" s="161"/>
    </row>
    <row r="28" spans="1:5">
      <c r="A28" s="139" t="s">
        <v>20</v>
      </c>
      <c r="B28" s="139"/>
      <c r="C28" s="139"/>
      <c r="D28" s="139"/>
      <c r="E28" s="139"/>
    </row>
    <row r="29" spans="1:5">
      <c r="A29" s="27">
        <v>1</v>
      </c>
      <c r="B29" s="139" t="s">
        <v>21</v>
      </c>
      <c r="C29" s="139"/>
      <c r="D29" s="139"/>
      <c r="E29" s="101" t="s">
        <v>187</v>
      </c>
    </row>
    <row r="30" spans="1:5">
      <c r="A30" s="27">
        <v>2</v>
      </c>
      <c r="B30" s="139" t="s">
        <v>22</v>
      </c>
      <c r="C30" s="139"/>
      <c r="D30" s="139"/>
      <c r="E30" s="102">
        <v>835.24</v>
      </c>
    </row>
    <row r="31" spans="1:5">
      <c r="A31" s="27">
        <v>3</v>
      </c>
      <c r="B31" s="139" t="s">
        <v>23</v>
      </c>
      <c r="C31" s="139"/>
      <c r="D31" s="139"/>
      <c r="E31" s="101" t="s">
        <v>201</v>
      </c>
    </row>
    <row r="32" spans="1:5">
      <c r="A32" s="27">
        <v>4</v>
      </c>
      <c r="B32" s="139" t="s">
        <v>24</v>
      </c>
      <c r="C32" s="139"/>
      <c r="D32" s="139"/>
      <c r="E32" s="103">
        <v>41275</v>
      </c>
    </row>
    <row r="33" spans="1:5">
      <c r="A33" s="34" t="s">
        <v>27</v>
      </c>
      <c r="B33" s="162" t="s">
        <v>28</v>
      </c>
      <c r="C33" s="162"/>
      <c r="D33" s="162"/>
      <c r="E33" s="163"/>
    </row>
    <row r="34" spans="1:5">
      <c r="A34" s="160" t="s">
        <v>29</v>
      </c>
      <c r="B34" s="160"/>
      <c r="C34" s="160" t="s">
        <v>30</v>
      </c>
      <c r="D34" s="160"/>
      <c r="E34" s="160"/>
    </row>
    <row r="35" spans="1:5">
      <c r="A35" s="28">
        <v>1</v>
      </c>
      <c r="B35" s="161" t="s">
        <v>35</v>
      </c>
      <c r="C35" s="161"/>
      <c r="D35" s="161"/>
      <c r="E35" s="28" t="s">
        <v>41</v>
      </c>
    </row>
    <row r="36" spans="1:5">
      <c r="A36" s="36" t="s">
        <v>3</v>
      </c>
      <c r="B36" s="164" t="s">
        <v>36</v>
      </c>
      <c r="C36" s="164"/>
      <c r="D36" s="164"/>
      <c r="E36" s="88">
        <f>E30</f>
        <v>835.24</v>
      </c>
    </row>
    <row r="37" spans="1:5">
      <c r="A37" s="36" t="s">
        <v>4</v>
      </c>
      <c r="B37" s="164" t="s">
        <v>38</v>
      </c>
      <c r="C37" s="164"/>
      <c r="D37" s="164"/>
      <c r="E37" s="72">
        <v>0</v>
      </c>
    </row>
    <row r="38" spans="1:5">
      <c r="A38" s="165" t="s">
        <v>5</v>
      </c>
      <c r="B38" s="167" t="s">
        <v>37</v>
      </c>
      <c r="C38" s="49" t="s">
        <v>146</v>
      </c>
      <c r="D38" s="76">
        <f>E36</f>
        <v>835.24</v>
      </c>
      <c r="E38" s="169">
        <f>D38*D39</f>
        <v>167.048</v>
      </c>
    </row>
    <row r="39" spans="1:5">
      <c r="A39" s="166"/>
      <c r="B39" s="168"/>
      <c r="C39" s="52" t="s">
        <v>147</v>
      </c>
      <c r="D39" s="41">
        <v>0.2</v>
      </c>
      <c r="E39" s="170"/>
    </row>
    <row r="40" spans="1:5">
      <c r="A40" s="36" t="s">
        <v>6</v>
      </c>
      <c r="B40" s="164" t="s">
        <v>174</v>
      </c>
      <c r="C40" s="164"/>
      <c r="D40" s="164"/>
      <c r="E40" s="72"/>
    </row>
    <row r="41" spans="1:5">
      <c r="A41" s="165" t="s">
        <v>31</v>
      </c>
      <c r="B41" s="52" t="s">
        <v>166</v>
      </c>
      <c r="C41" s="85" t="s">
        <v>167</v>
      </c>
      <c r="D41" s="85" t="s">
        <v>168</v>
      </c>
      <c r="E41" s="72">
        <v>0</v>
      </c>
    </row>
    <row r="42" spans="1:5">
      <c r="A42" s="171"/>
      <c r="B42" s="52" t="s">
        <v>169</v>
      </c>
      <c r="C42" s="87">
        <v>0</v>
      </c>
      <c r="D42" s="86">
        <f>E30/220*C42*1.5</f>
        <v>0</v>
      </c>
      <c r="E42" s="72">
        <f>D42*C42/22</f>
        <v>0</v>
      </c>
    </row>
    <row r="43" spans="1:5">
      <c r="A43" s="166"/>
      <c r="B43" s="52" t="s">
        <v>170</v>
      </c>
      <c r="C43" s="87">
        <v>0</v>
      </c>
      <c r="D43" s="86">
        <f>E30/220*C43*2</f>
        <v>0</v>
      </c>
      <c r="E43" s="72">
        <f>D43*C43/22</f>
        <v>0</v>
      </c>
    </row>
    <row r="44" spans="1:5">
      <c r="A44" s="172" t="s">
        <v>32</v>
      </c>
      <c r="B44" s="173" t="s">
        <v>39</v>
      </c>
      <c r="C44" s="174"/>
      <c r="D44" s="174"/>
      <c r="E44" s="53">
        <v>0</v>
      </c>
    </row>
    <row r="45" spans="1:5">
      <c r="A45" s="172"/>
      <c r="B45" s="173"/>
      <c r="C45" s="174"/>
      <c r="D45" s="174"/>
      <c r="E45" s="53">
        <v>0</v>
      </c>
    </row>
    <row r="46" spans="1:5">
      <c r="A46" s="172"/>
      <c r="B46" s="173"/>
      <c r="C46" s="174"/>
      <c r="D46" s="174"/>
      <c r="E46" s="53">
        <v>0</v>
      </c>
    </row>
    <row r="47" spans="1:5">
      <c r="A47" s="172"/>
      <c r="B47" s="173"/>
      <c r="C47" s="174"/>
      <c r="D47" s="174"/>
      <c r="E47" s="53">
        <v>0</v>
      </c>
    </row>
    <row r="48" spans="1:5">
      <c r="A48" s="161" t="s">
        <v>40</v>
      </c>
      <c r="B48" s="161"/>
      <c r="C48" s="161"/>
      <c r="D48" s="161"/>
      <c r="E48" s="3">
        <f>SUM(E36:E47)</f>
        <v>1002.288</v>
      </c>
    </row>
    <row r="49" spans="1:5">
      <c r="A49" s="160" t="s">
        <v>42</v>
      </c>
      <c r="B49" s="160"/>
      <c r="C49" s="160" t="s">
        <v>43</v>
      </c>
      <c r="D49" s="160"/>
      <c r="E49" s="160"/>
    </row>
    <row r="50" spans="1:5">
      <c r="A50" s="28">
        <v>2</v>
      </c>
      <c r="B50" s="161" t="s">
        <v>44</v>
      </c>
      <c r="C50" s="161"/>
      <c r="D50" s="161"/>
      <c r="E50" s="28"/>
    </row>
    <row r="51" spans="1:5">
      <c r="A51" s="175" t="s">
        <v>3</v>
      </c>
      <c r="B51" s="178" t="s">
        <v>45</v>
      </c>
      <c r="C51" s="7" t="s">
        <v>130</v>
      </c>
      <c r="D51" s="63">
        <f>ROUND(E36/30*30,2)</f>
        <v>835.24</v>
      </c>
      <c r="E51" s="181">
        <f>IF(D52&gt;0,(D52*D53-(D51*6%)),0)</f>
        <v>0</v>
      </c>
    </row>
    <row r="52" spans="1:5">
      <c r="A52" s="176"/>
      <c r="B52" s="179"/>
      <c r="C52" s="7" t="s">
        <v>131</v>
      </c>
      <c r="D52" s="74">
        <v>0</v>
      </c>
      <c r="E52" s="181"/>
    </row>
    <row r="53" spans="1:5">
      <c r="A53" s="177"/>
      <c r="B53" s="180"/>
      <c r="C53" s="7" t="s">
        <v>129</v>
      </c>
      <c r="D53" s="75">
        <v>0</v>
      </c>
      <c r="E53" s="181"/>
    </row>
    <row r="54" spans="1:5">
      <c r="A54" s="175" t="s">
        <v>4</v>
      </c>
      <c r="B54" s="182" t="s">
        <v>46</v>
      </c>
      <c r="C54" s="7" t="s">
        <v>148</v>
      </c>
      <c r="D54" s="67">
        <v>0</v>
      </c>
      <c r="E54" s="185">
        <f>ROUND((D54*D55)-((D54*D55)*D56),2)</f>
        <v>0</v>
      </c>
    </row>
    <row r="55" spans="1:5">
      <c r="A55" s="176"/>
      <c r="B55" s="183"/>
      <c r="C55" s="7" t="s">
        <v>149</v>
      </c>
      <c r="D55" s="56">
        <v>0</v>
      </c>
      <c r="E55" s="186"/>
    </row>
    <row r="56" spans="1:5">
      <c r="A56" s="177"/>
      <c r="B56" s="184"/>
      <c r="C56" s="113" t="s">
        <v>132</v>
      </c>
      <c r="D56" s="42">
        <v>0</v>
      </c>
      <c r="E56" s="187"/>
    </row>
    <row r="57" spans="1:5">
      <c r="A57" s="27" t="s">
        <v>5</v>
      </c>
      <c r="B57" s="188" t="s">
        <v>47</v>
      </c>
      <c r="C57" s="188"/>
      <c r="D57" s="188"/>
      <c r="E57" s="104">
        <v>0</v>
      </c>
    </row>
    <row r="58" spans="1:5">
      <c r="A58" s="27" t="s">
        <v>6</v>
      </c>
      <c r="B58" s="188"/>
      <c r="C58" s="188"/>
      <c r="D58" s="188"/>
      <c r="E58" s="104"/>
    </row>
    <row r="59" spans="1:5">
      <c r="A59" s="27" t="s">
        <v>31</v>
      </c>
      <c r="B59" s="188" t="s">
        <v>153</v>
      </c>
      <c r="C59" s="188"/>
      <c r="D59" s="188"/>
      <c r="E59" s="104">
        <v>0</v>
      </c>
    </row>
    <row r="60" spans="1:5">
      <c r="A60" s="172" t="s">
        <v>32</v>
      </c>
      <c r="B60" s="189" t="s">
        <v>39</v>
      </c>
      <c r="C60" s="192"/>
      <c r="D60" s="192"/>
      <c r="E60" s="43"/>
    </row>
    <row r="61" spans="1:5">
      <c r="A61" s="172"/>
      <c r="B61" s="190"/>
      <c r="C61" s="192"/>
      <c r="D61" s="192"/>
      <c r="E61" s="43"/>
    </row>
    <row r="62" spans="1:5">
      <c r="A62" s="172"/>
      <c r="B62" s="191"/>
      <c r="C62" s="192"/>
      <c r="D62" s="192"/>
      <c r="E62" s="43"/>
    </row>
    <row r="63" spans="1:5">
      <c r="A63" s="161" t="s">
        <v>48</v>
      </c>
      <c r="B63" s="161"/>
      <c r="C63" s="161"/>
      <c r="D63" s="161"/>
      <c r="E63" s="3">
        <f>SUM(E51:E62)</f>
        <v>0</v>
      </c>
    </row>
    <row r="64" spans="1:5">
      <c r="A64" s="8" t="s">
        <v>27</v>
      </c>
      <c r="B64" s="193" t="s">
        <v>49</v>
      </c>
      <c r="C64" s="193"/>
      <c r="D64" s="193"/>
      <c r="E64" s="194"/>
    </row>
    <row r="65" spans="1:7">
      <c r="A65" s="6"/>
      <c r="B65" s="158" t="s">
        <v>50</v>
      </c>
      <c r="C65" s="158"/>
      <c r="D65" s="158"/>
      <c r="E65" s="159"/>
    </row>
    <row r="67" spans="1:7">
      <c r="A67" s="160" t="s">
        <v>51</v>
      </c>
      <c r="B67" s="160"/>
      <c r="C67" s="160" t="s">
        <v>52</v>
      </c>
      <c r="D67" s="160"/>
      <c r="E67" s="160"/>
      <c r="F67" s="4">
        <v>250</v>
      </c>
      <c r="G67" s="116">
        <f>(F67/C70)*D70</f>
        <v>208.6</v>
      </c>
    </row>
    <row r="68" spans="1:7">
      <c r="A68" s="28">
        <v>3</v>
      </c>
      <c r="B68" s="161" t="s">
        <v>53</v>
      </c>
      <c r="C68" s="161"/>
      <c r="D68" s="161"/>
      <c r="E68" s="28" t="s">
        <v>41</v>
      </c>
      <c r="F68" s="4">
        <v>22</v>
      </c>
    </row>
    <row r="69" spans="1:7">
      <c r="A69" s="175" t="s">
        <v>3</v>
      </c>
      <c r="B69" s="195" t="s">
        <v>171</v>
      </c>
      <c r="C69" s="91" t="s">
        <v>173</v>
      </c>
      <c r="D69" s="91" t="s">
        <v>172</v>
      </c>
      <c r="E69" s="197"/>
    </row>
    <row r="70" spans="1:7">
      <c r="A70" s="177"/>
      <c r="B70" s="196"/>
      <c r="C70" s="105">
        <v>2.5</v>
      </c>
      <c r="D70" s="106">
        <v>2.0859999999999999</v>
      </c>
      <c r="E70" s="198"/>
      <c r="F70" s="96">
        <f>E69*22</f>
        <v>0</v>
      </c>
    </row>
    <row r="71" spans="1:7">
      <c r="A71" s="15" t="s">
        <v>4</v>
      </c>
      <c r="B71" s="115" t="s">
        <v>175</v>
      </c>
      <c r="C71" s="92" t="s">
        <v>176</v>
      </c>
      <c r="D71" s="107">
        <v>800</v>
      </c>
      <c r="E71" s="89"/>
    </row>
    <row r="72" spans="1:7">
      <c r="A72" s="172" t="s">
        <v>5</v>
      </c>
      <c r="B72" s="173" t="s">
        <v>177</v>
      </c>
      <c r="C72" s="92" t="s">
        <v>178</v>
      </c>
      <c r="D72" s="91" t="s">
        <v>179</v>
      </c>
      <c r="E72" s="199"/>
    </row>
    <row r="73" spans="1:7" ht="15" customHeight="1">
      <c r="A73" s="172"/>
      <c r="B73" s="173"/>
      <c r="C73" s="108">
        <v>30000</v>
      </c>
      <c r="D73" s="90">
        <f>C73*10%</f>
        <v>3000</v>
      </c>
      <c r="E73" s="200"/>
    </row>
    <row r="74" spans="1:7" ht="15" customHeight="1">
      <c r="A74" s="175" t="s">
        <v>6</v>
      </c>
      <c r="B74" s="201" t="s">
        <v>180</v>
      </c>
      <c r="C74" s="93" t="s">
        <v>146</v>
      </c>
      <c r="D74" s="95" t="s">
        <v>68</v>
      </c>
      <c r="E74" s="199"/>
    </row>
    <row r="75" spans="1:7" ht="15" customHeight="1">
      <c r="A75" s="177"/>
      <c r="B75" s="202"/>
      <c r="C75" s="94">
        <f>E69</f>
        <v>0</v>
      </c>
      <c r="D75" s="109">
        <v>0.5</v>
      </c>
      <c r="E75" s="200"/>
      <c r="F75" s="96">
        <f>E74*22</f>
        <v>0</v>
      </c>
    </row>
    <row r="76" spans="1:7" ht="15" customHeight="1">
      <c r="A76" s="112" t="s">
        <v>31</v>
      </c>
      <c r="B76" s="203" t="s">
        <v>189</v>
      </c>
      <c r="C76" s="204"/>
      <c r="D76" s="205"/>
      <c r="E76" s="111"/>
      <c r="F76" s="96"/>
    </row>
    <row r="77" spans="1:7" ht="15" customHeight="1">
      <c r="A77" s="112" t="s">
        <v>32</v>
      </c>
      <c r="B77" s="203" t="s">
        <v>188</v>
      </c>
      <c r="C77" s="204"/>
      <c r="D77" s="205"/>
      <c r="E77" s="111">
        <f>300/12</f>
        <v>25</v>
      </c>
      <c r="F77" s="96"/>
    </row>
    <row r="78" spans="1:7">
      <c r="A78" s="161" t="s">
        <v>55</v>
      </c>
      <c r="B78" s="161"/>
      <c r="C78" s="161"/>
      <c r="D78" s="161"/>
      <c r="E78" s="117">
        <f>SUM(E69:E77)</f>
        <v>25</v>
      </c>
    </row>
    <row r="79" spans="1:7">
      <c r="A79" s="29" t="s">
        <v>27</v>
      </c>
      <c r="B79" s="162" t="s">
        <v>54</v>
      </c>
      <c r="C79" s="162"/>
      <c r="D79" s="162"/>
      <c r="E79" s="163"/>
    </row>
    <row r="81" spans="1:5">
      <c r="A81" s="160" t="s">
        <v>56</v>
      </c>
      <c r="B81" s="160"/>
      <c r="C81" s="160" t="s">
        <v>57</v>
      </c>
      <c r="D81" s="160"/>
      <c r="E81" s="160"/>
    </row>
    <row r="82" spans="1:5">
      <c r="A82" s="206" t="s">
        <v>58</v>
      </c>
      <c r="B82" s="207"/>
      <c r="C82" s="206" t="s">
        <v>59</v>
      </c>
      <c r="D82" s="208"/>
      <c r="E82" s="207"/>
    </row>
    <row r="83" spans="1:5">
      <c r="A83" s="28" t="s">
        <v>60</v>
      </c>
      <c r="B83" s="161" t="s">
        <v>59</v>
      </c>
      <c r="C83" s="161"/>
      <c r="D83" s="28" t="s">
        <v>68</v>
      </c>
      <c r="E83" s="28" t="s">
        <v>41</v>
      </c>
    </row>
    <row r="84" spans="1:5">
      <c r="A84" s="27" t="s">
        <v>3</v>
      </c>
      <c r="B84" s="139" t="s">
        <v>61</v>
      </c>
      <c r="C84" s="139"/>
      <c r="D84" s="9">
        <f>IF(D10=1,20%,IF(D10=2,20%,IF(D10=3,0%,IF(D10=4,20%,"RT Indefinido"))))</f>
        <v>0.2</v>
      </c>
      <c r="E84" s="22">
        <f>ROUND(E48*D84,2)</f>
        <v>200.46</v>
      </c>
    </row>
    <row r="85" spans="1:5">
      <c r="A85" s="27" t="s">
        <v>4</v>
      </c>
      <c r="B85" s="139" t="s">
        <v>62</v>
      </c>
      <c r="C85" s="139"/>
      <c r="D85" s="9">
        <f>IF(D10=1,1.5%,IF(D10=2,1.5%,IF(D10=3,0%,IF(D10=4,0%,"RT Indefinido"))))</f>
        <v>1.4999999999999999E-2</v>
      </c>
      <c r="E85" s="22">
        <f>ROUND(E48*D85,2)</f>
        <v>15.03</v>
      </c>
    </row>
    <row r="86" spans="1:5">
      <c r="A86" s="27" t="s">
        <v>5</v>
      </c>
      <c r="B86" s="139" t="s">
        <v>63</v>
      </c>
      <c r="C86" s="139"/>
      <c r="D86" s="9">
        <f>IF(D10=1,1%,IF(D10=2,1%,IF(D10=3,0%,IF(D10=4,0%,"RT Indefinido"))))</f>
        <v>0.01</v>
      </c>
      <c r="E86" s="22">
        <f>ROUND(E48*D86,2)</f>
        <v>10.02</v>
      </c>
    </row>
    <row r="87" spans="1:5">
      <c r="A87" s="27" t="s">
        <v>6</v>
      </c>
      <c r="B87" s="209" t="s">
        <v>64</v>
      </c>
      <c r="C87" s="209"/>
      <c r="D87" s="98">
        <f>IF(D10=1,0.2%,IF(D10=2,0.2%,IF(D10=3,0%,IF(D10=4,0%,"RT Indefinido"))))</f>
        <v>2E-3</v>
      </c>
      <c r="E87" s="99">
        <f>ROUND(E48*D87,2)</f>
        <v>2</v>
      </c>
    </row>
    <row r="88" spans="1:5">
      <c r="A88" s="27" t="s">
        <v>31</v>
      </c>
      <c r="B88" s="139" t="s">
        <v>65</v>
      </c>
      <c r="C88" s="139"/>
      <c r="D88" s="9">
        <f>IF(D10=1,2.5%,IF(D10=2,2.5%,IF(D10=3,0%,IF(D10=4,0%,"RT Indefinido"))))</f>
        <v>2.5000000000000001E-2</v>
      </c>
      <c r="E88" s="22">
        <f>ROUND(E48*D88,2)</f>
        <v>25.06</v>
      </c>
    </row>
    <row r="89" spans="1:5">
      <c r="A89" s="27" t="s">
        <v>32</v>
      </c>
      <c r="B89" s="210" t="s">
        <v>66</v>
      </c>
      <c r="C89" s="210"/>
      <c r="D89" s="9">
        <f>IF(D10=1,8%,IF(D10=2,8%,IF(D10=3,8%,IF(D10=4,8%,"RT Indefinido"))))</f>
        <v>0.08</v>
      </c>
      <c r="E89" s="22">
        <f>ROUND(E48*D89,2)</f>
        <v>80.180000000000007</v>
      </c>
    </row>
    <row r="90" spans="1:5">
      <c r="A90" s="27" t="s">
        <v>33</v>
      </c>
      <c r="B90" s="211" t="s">
        <v>142</v>
      </c>
      <c r="C90" s="211"/>
      <c r="D90" s="100">
        <v>0.03</v>
      </c>
      <c r="E90" s="64">
        <f>ROUND(E48*D90,2)</f>
        <v>30.07</v>
      </c>
    </row>
    <row r="91" spans="1:5">
      <c r="A91" s="27" t="s">
        <v>34</v>
      </c>
      <c r="B91" s="210" t="s">
        <v>67</v>
      </c>
      <c r="C91" s="210"/>
      <c r="D91" s="9">
        <f>IF(D10=1,0.6%,IF(D10=2,0.6%,IF(D10=3,0%,IF(D10=4,0%,"RT Indefinido"))))</f>
        <v>6.0000000000000001E-3</v>
      </c>
      <c r="E91" s="22">
        <f>ROUND(E48*D91,2)</f>
        <v>6.01</v>
      </c>
    </row>
    <row r="92" spans="1:5">
      <c r="A92" s="161" t="s">
        <v>77</v>
      </c>
      <c r="B92" s="161"/>
      <c r="C92" s="161"/>
      <c r="D92" s="11">
        <f>SUM(D84:D91)</f>
        <v>0.3680000000000001</v>
      </c>
      <c r="E92" s="3">
        <f>ROUND(SUM(E84:E91),2)</f>
        <v>368.83</v>
      </c>
    </row>
    <row r="93" spans="1:5">
      <c r="A93" s="8" t="s">
        <v>25</v>
      </c>
      <c r="B93" s="214" t="s">
        <v>69</v>
      </c>
      <c r="C93" s="214"/>
      <c r="D93" s="214"/>
      <c r="E93" s="215"/>
    </row>
    <row r="94" spans="1:5">
      <c r="A94" s="12" t="s">
        <v>26</v>
      </c>
      <c r="B94" s="158" t="s">
        <v>70</v>
      </c>
      <c r="C94" s="158"/>
      <c r="D94" s="158"/>
      <c r="E94" s="159"/>
    </row>
    <row r="96" spans="1:5">
      <c r="A96" s="206" t="s">
        <v>71</v>
      </c>
      <c r="B96" s="207"/>
      <c r="C96" s="206" t="s">
        <v>72</v>
      </c>
      <c r="D96" s="208"/>
      <c r="E96" s="207"/>
    </row>
    <row r="97" spans="1:7">
      <c r="A97" s="28" t="s">
        <v>78</v>
      </c>
      <c r="B97" s="161" t="s">
        <v>72</v>
      </c>
      <c r="C97" s="161"/>
      <c r="D97" s="28" t="s">
        <v>68</v>
      </c>
      <c r="E97" s="28" t="s">
        <v>41</v>
      </c>
    </row>
    <row r="98" spans="1:7">
      <c r="A98" s="27" t="s">
        <v>3</v>
      </c>
      <c r="B98" s="139" t="s">
        <v>73</v>
      </c>
      <c r="C98" s="139"/>
      <c r="D98" s="9">
        <f>100/12/100</f>
        <v>8.3333333333333343E-2</v>
      </c>
      <c r="E98" s="22">
        <f>ROUND(E48*D98,2)</f>
        <v>83.52</v>
      </c>
    </row>
    <row r="99" spans="1:7">
      <c r="A99" s="27" t="s">
        <v>4</v>
      </c>
      <c r="B99" s="139" t="s">
        <v>74</v>
      </c>
      <c r="C99" s="139"/>
      <c r="D99" s="9">
        <f>100/12/100/3</f>
        <v>2.777777777777778E-2</v>
      </c>
      <c r="E99" s="22">
        <f>ROUND(E48*D99,2)</f>
        <v>27.84</v>
      </c>
    </row>
    <row r="100" spans="1:7">
      <c r="A100" s="216" t="s">
        <v>75</v>
      </c>
      <c r="B100" s="217"/>
      <c r="C100" s="218"/>
      <c r="D100" s="13">
        <f>SUM(D98+D99)</f>
        <v>0.11111111111111112</v>
      </c>
      <c r="E100" s="14">
        <f>ROUND(SUM(E98+E99),2)</f>
        <v>111.36</v>
      </c>
    </row>
    <row r="101" spans="1:7">
      <c r="A101" s="175" t="s">
        <v>5</v>
      </c>
      <c r="B101" s="219" t="s">
        <v>76</v>
      </c>
      <c r="C101" s="220"/>
      <c r="D101" s="223">
        <f>ROUND((E101*D100)/E100,4)</f>
        <v>4.0899999999999999E-2</v>
      </c>
      <c r="E101" s="212">
        <f>ROUND(E100*D92,2)</f>
        <v>40.98</v>
      </c>
    </row>
    <row r="102" spans="1:7">
      <c r="A102" s="177"/>
      <c r="B102" s="221"/>
      <c r="C102" s="222"/>
      <c r="D102" s="224"/>
      <c r="E102" s="213"/>
    </row>
    <row r="103" spans="1:7">
      <c r="A103" s="161" t="s">
        <v>77</v>
      </c>
      <c r="B103" s="161"/>
      <c r="C103" s="161"/>
      <c r="D103" s="11">
        <f>SUM(D100:D102)</f>
        <v>0.15201111111111112</v>
      </c>
      <c r="E103" s="3">
        <f>ROUND(SUM(E100:E102),2)</f>
        <v>152.34</v>
      </c>
    </row>
    <row r="105" spans="1:7">
      <c r="A105" s="206" t="s">
        <v>79</v>
      </c>
      <c r="B105" s="207"/>
      <c r="C105" s="206" t="s">
        <v>81</v>
      </c>
      <c r="D105" s="208"/>
      <c r="E105" s="207"/>
      <c r="F105" s="269" t="s">
        <v>81</v>
      </c>
      <c r="G105" s="269"/>
    </row>
    <row r="106" spans="1:7">
      <c r="A106" s="28" t="s">
        <v>80</v>
      </c>
      <c r="B106" s="161" t="s">
        <v>81</v>
      </c>
      <c r="C106" s="161"/>
      <c r="D106" s="28" t="s">
        <v>68</v>
      </c>
      <c r="E106" s="28" t="s">
        <v>41</v>
      </c>
      <c r="F106" s="78" t="s">
        <v>161</v>
      </c>
      <c r="G106" s="79" t="s">
        <v>181</v>
      </c>
    </row>
    <row r="107" spans="1:7">
      <c r="A107" s="27" t="s">
        <v>3</v>
      </c>
      <c r="B107" s="139" t="s">
        <v>81</v>
      </c>
      <c r="C107" s="139"/>
      <c r="D107" s="16">
        <f>(E107)/E48</f>
        <v>0</v>
      </c>
      <c r="E107" s="80">
        <f>IF(G106="S",(((1+1/3)*(4/12))*(E48))/12*2%,IF(G106="N",0,"INFORME S ou N"))</f>
        <v>0</v>
      </c>
    </row>
    <row r="108" spans="1:7">
      <c r="A108" s="175" t="s">
        <v>4</v>
      </c>
      <c r="B108" s="219" t="s">
        <v>82</v>
      </c>
      <c r="C108" s="220"/>
      <c r="D108" s="223">
        <f>IF(G106="S",(ROUND((E108*D107)/E107,4)),0)</f>
        <v>0</v>
      </c>
      <c r="E108" s="212">
        <f>ROUND(D92*E107,2)</f>
        <v>0</v>
      </c>
    </row>
    <row r="109" spans="1:7">
      <c r="A109" s="177"/>
      <c r="B109" s="221"/>
      <c r="C109" s="222"/>
      <c r="D109" s="224"/>
      <c r="E109" s="213"/>
    </row>
    <row r="110" spans="1:7">
      <c r="A110" s="161" t="s">
        <v>77</v>
      </c>
      <c r="B110" s="161"/>
      <c r="C110" s="161"/>
      <c r="D110" s="11">
        <f>SUM(D107:D109)</f>
        <v>0</v>
      </c>
      <c r="E110" s="3">
        <f>ROUND(SUM(E107:E109),2)</f>
        <v>0</v>
      </c>
    </row>
    <row r="112" spans="1:7">
      <c r="A112" s="206" t="s">
        <v>83</v>
      </c>
      <c r="B112" s="207"/>
      <c r="C112" s="206" t="s">
        <v>85</v>
      </c>
      <c r="D112" s="208"/>
      <c r="E112" s="207"/>
    </row>
    <row r="113" spans="1:7">
      <c r="A113" s="28" t="s">
        <v>84</v>
      </c>
      <c r="B113" s="161" t="s">
        <v>85</v>
      </c>
      <c r="C113" s="161"/>
      <c r="D113" s="28" t="s">
        <v>68</v>
      </c>
      <c r="E113" s="28" t="s">
        <v>41</v>
      </c>
    </row>
    <row r="114" spans="1:7">
      <c r="A114" s="27" t="s">
        <v>3</v>
      </c>
      <c r="B114" s="139" t="s">
        <v>91</v>
      </c>
      <c r="C114" s="139"/>
      <c r="D114" s="16">
        <f>ROUND(E114/E48,4)</f>
        <v>4.1999999999999997E-3</v>
      </c>
      <c r="E114" s="22">
        <f>ROUND((E48/12)*5/100,2)</f>
        <v>4.18</v>
      </c>
    </row>
    <row r="115" spans="1:7">
      <c r="A115" s="15" t="s">
        <v>4</v>
      </c>
      <c r="B115" s="225" t="s">
        <v>143</v>
      </c>
      <c r="C115" s="226"/>
      <c r="D115" s="23">
        <f>ROUND(E115/E48,4)</f>
        <v>2.9999999999999997E-4</v>
      </c>
      <c r="E115" s="60">
        <f>ROUND(E114*0.08,2)</f>
        <v>0.33</v>
      </c>
    </row>
    <row r="116" spans="1:7">
      <c r="A116" s="27" t="s">
        <v>5</v>
      </c>
      <c r="B116" s="139" t="s">
        <v>92</v>
      </c>
      <c r="C116" s="139"/>
      <c r="D116" s="16">
        <f>ROUND(E116/E48,4)</f>
        <v>2.3999999999999998E-3</v>
      </c>
      <c r="E116" s="22">
        <f>ROUND((((E48*0.08)*0.5)*0.06),2)</f>
        <v>2.41</v>
      </c>
    </row>
    <row r="117" spans="1:7">
      <c r="A117" s="27" t="s">
        <v>6</v>
      </c>
      <c r="B117" s="139" t="s">
        <v>93</v>
      </c>
      <c r="C117" s="139"/>
      <c r="D117" s="16">
        <f>ROUND(E117/E48,4)</f>
        <v>1.9400000000000001E-2</v>
      </c>
      <c r="E117" s="59">
        <f>ROUND(((E48/30)*7)/E15,2)</f>
        <v>19.489999999999998</v>
      </c>
    </row>
    <row r="118" spans="1:7">
      <c r="A118" s="15" t="s">
        <v>31</v>
      </c>
      <c r="B118" s="225" t="s">
        <v>94</v>
      </c>
      <c r="C118" s="226"/>
      <c r="D118" s="23">
        <f>ROUND(E118/E48,4)</f>
        <v>7.1999999999999998E-3</v>
      </c>
      <c r="E118" s="58">
        <f>ROUND(E117*D92,2)</f>
        <v>7.17</v>
      </c>
    </row>
    <row r="119" spans="1:7">
      <c r="A119" s="35" t="s">
        <v>6</v>
      </c>
      <c r="B119" s="227" t="s">
        <v>145</v>
      </c>
      <c r="C119" s="228"/>
      <c r="D119" s="16">
        <f>ROUND(E119/E48,4)</f>
        <v>4.7600000000000003E-2</v>
      </c>
      <c r="E119" s="22">
        <f>ROUND((E48*0.08)*0.595,2)</f>
        <v>47.71</v>
      </c>
    </row>
    <row r="120" spans="1:7">
      <c r="A120" s="161" t="s">
        <v>77</v>
      </c>
      <c r="B120" s="161"/>
      <c r="C120" s="161"/>
      <c r="D120" s="17">
        <f>ROUND(SUM(D114:D119),4)</f>
        <v>8.1100000000000005E-2</v>
      </c>
      <c r="E120" s="3">
        <f>ROUND(SUM(E114:E119),2)</f>
        <v>81.290000000000006</v>
      </c>
    </row>
    <row r="122" spans="1:7">
      <c r="A122" s="206" t="s">
        <v>95</v>
      </c>
      <c r="B122" s="207"/>
      <c r="C122" s="206" t="s">
        <v>97</v>
      </c>
      <c r="D122" s="208"/>
      <c r="E122" s="207"/>
      <c r="F122" s="269" t="s">
        <v>88</v>
      </c>
      <c r="G122" s="269"/>
    </row>
    <row r="123" spans="1:7">
      <c r="A123" s="30" t="s">
        <v>96</v>
      </c>
      <c r="B123" s="229" t="s">
        <v>98</v>
      </c>
      <c r="C123" s="230"/>
      <c r="D123" s="30" t="s">
        <v>68</v>
      </c>
      <c r="E123" s="30" t="s">
        <v>41</v>
      </c>
      <c r="F123" s="81" t="s">
        <v>161</v>
      </c>
      <c r="G123" s="82" t="s">
        <v>162</v>
      </c>
    </row>
    <row r="124" spans="1:7">
      <c r="A124" s="27" t="s">
        <v>3</v>
      </c>
      <c r="B124" s="139" t="s">
        <v>86</v>
      </c>
      <c r="C124" s="139"/>
      <c r="D124" s="9">
        <f>(100/12/100)</f>
        <v>8.3333333333333343E-2</v>
      </c>
      <c r="E124" s="22">
        <f>ROUND(E48*D124,2)</f>
        <v>83.52</v>
      </c>
    </row>
    <row r="125" spans="1:7">
      <c r="A125" s="15" t="s">
        <v>4</v>
      </c>
      <c r="B125" s="231" t="s">
        <v>87</v>
      </c>
      <c r="C125" s="232"/>
      <c r="D125" s="10">
        <f>E125/E48</f>
        <v>1.388822374407356E-2</v>
      </c>
      <c r="E125" s="22">
        <f>ROUND(5/30*E48/12,2)</f>
        <v>13.92</v>
      </c>
    </row>
    <row r="126" spans="1:7">
      <c r="A126" s="27" t="s">
        <v>5</v>
      </c>
      <c r="B126" s="139" t="s">
        <v>88</v>
      </c>
      <c r="C126" s="139"/>
      <c r="D126" s="9">
        <f>E126/E48</f>
        <v>2.0833333333333332E-4</v>
      </c>
      <c r="E126" s="83">
        <f>IF(G123="S",((((5/30)*(E48))/12)*0.015),IF(G123="N",0,"INFORME S ou N"))</f>
        <v>0.20881</v>
      </c>
    </row>
    <row r="127" spans="1:7">
      <c r="A127" s="27" t="s">
        <v>6</v>
      </c>
      <c r="B127" s="139" t="s">
        <v>89</v>
      </c>
      <c r="C127" s="139"/>
      <c r="D127" s="9">
        <f>E127/E48</f>
        <v>2.7736538799227367E-3</v>
      </c>
      <c r="E127" s="22">
        <f>ROUND((1/30*E48)/12,2)</f>
        <v>2.78</v>
      </c>
    </row>
    <row r="128" spans="1:7">
      <c r="A128" s="27" t="s">
        <v>31</v>
      </c>
      <c r="B128" s="140" t="s">
        <v>90</v>
      </c>
      <c r="C128" s="233"/>
      <c r="D128" s="9">
        <f>E128/E48</f>
        <v>3.2924668358795078E-4</v>
      </c>
      <c r="E128" s="22">
        <f>ROUND((((15/30)*E48)/12)*0.78%,2)</f>
        <v>0.33</v>
      </c>
    </row>
    <row r="129" spans="1:5">
      <c r="A129" s="175" t="s">
        <v>32</v>
      </c>
      <c r="B129" s="234" t="s">
        <v>39</v>
      </c>
      <c r="C129" s="40"/>
      <c r="D129" s="48">
        <f>E129/E48</f>
        <v>0</v>
      </c>
      <c r="E129" s="77">
        <v>0</v>
      </c>
    </row>
    <row r="130" spans="1:5">
      <c r="A130" s="177"/>
      <c r="B130" s="234"/>
      <c r="C130" s="2"/>
      <c r="D130" s="1">
        <v>0</v>
      </c>
      <c r="E130" s="66">
        <f>ROUND(E48*D130,2)</f>
        <v>0</v>
      </c>
    </row>
    <row r="131" spans="1:5">
      <c r="A131" s="235" t="s">
        <v>75</v>
      </c>
      <c r="B131" s="236"/>
      <c r="C131" s="237"/>
      <c r="D131" s="18">
        <f>SUM(D124:D130)</f>
        <v>0.10053279097425093</v>
      </c>
      <c r="E131" s="14">
        <f>ROUND(SUM(E124:E130),2)</f>
        <v>100.76</v>
      </c>
    </row>
    <row r="132" spans="1:5">
      <c r="A132" s="35" t="s">
        <v>33</v>
      </c>
      <c r="B132" s="225" t="s">
        <v>99</v>
      </c>
      <c r="C132" s="226"/>
      <c r="D132" s="23">
        <f>ROUND(E132/E48,4)</f>
        <v>3.6999999999999998E-2</v>
      </c>
      <c r="E132" s="58">
        <f>ROUND(E131*D92,2)</f>
        <v>37.08</v>
      </c>
    </row>
    <row r="133" spans="1:5">
      <c r="A133" s="161" t="s">
        <v>77</v>
      </c>
      <c r="B133" s="161"/>
      <c r="C133" s="161"/>
      <c r="D133" s="17">
        <f>ROUND(D131+D132,4)</f>
        <v>0.13750000000000001</v>
      </c>
      <c r="E133" s="3">
        <f>ROUND(E131+E132,2)</f>
        <v>137.84</v>
      </c>
    </row>
    <row r="135" spans="1:5">
      <c r="A135" s="206" t="s">
        <v>100</v>
      </c>
      <c r="B135" s="207"/>
      <c r="C135" s="206" t="s">
        <v>101</v>
      </c>
      <c r="D135" s="208"/>
      <c r="E135" s="207"/>
    </row>
    <row r="136" spans="1:5">
      <c r="A136" s="30">
        <v>4</v>
      </c>
      <c r="B136" s="229" t="s">
        <v>102</v>
      </c>
      <c r="C136" s="230"/>
      <c r="D136" s="30" t="s">
        <v>68</v>
      </c>
      <c r="E136" s="30" t="s">
        <v>41</v>
      </c>
    </row>
    <row r="137" spans="1:5">
      <c r="A137" s="27" t="s">
        <v>60</v>
      </c>
      <c r="B137" s="139" t="s">
        <v>59</v>
      </c>
      <c r="C137" s="139"/>
      <c r="D137" s="16">
        <f>D92</f>
        <v>0.3680000000000001</v>
      </c>
      <c r="E137" s="22">
        <f>E92</f>
        <v>368.83</v>
      </c>
    </row>
    <row r="138" spans="1:5">
      <c r="A138" s="15" t="s">
        <v>78</v>
      </c>
      <c r="B138" s="231" t="s">
        <v>72</v>
      </c>
      <c r="C138" s="232"/>
      <c r="D138" s="23">
        <f>D103</f>
        <v>0.15201111111111112</v>
      </c>
      <c r="E138" s="22">
        <f>E103</f>
        <v>152.34</v>
      </c>
    </row>
    <row r="139" spans="1:5">
      <c r="A139" s="27" t="s">
        <v>80</v>
      </c>
      <c r="B139" s="139" t="s">
        <v>81</v>
      </c>
      <c r="C139" s="139"/>
      <c r="D139" s="16">
        <f>D110</f>
        <v>0</v>
      </c>
      <c r="E139" s="22">
        <f>E110</f>
        <v>0</v>
      </c>
    </row>
    <row r="140" spans="1:5">
      <c r="A140" s="27" t="s">
        <v>84</v>
      </c>
      <c r="B140" s="139" t="s">
        <v>85</v>
      </c>
      <c r="C140" s="139"/>
      <c r="D140" s="16">
        <f>D120</f>
        <v>8.1100000000000005E-2</v>
      </c>
      <c r="E140" s="22">
        <f>E120</f>
        <v>81.290000000000006</v>
      </c>
    </row>
    <row r="141" spans="1:5">
      <c r="A141" s="27" t="s">
        <v>96</v>
      </c>
      <c r="B141" s="140" t="s">
        <v>104</v>
      </c>
      <c r="C141" s="233"/>
      <c r="D141" s="16">
        <f>D133</f>
        <v>0.13750000000000001</v>
      </c>
      <c r="E141" s="22">
        <f>E133</f>
        <v>137.84</v>
      </c>
    </row>
    <row r="142" spans="1:5">
      <c r="A142" s="175" t="s">
        <v>103</v>
      </c>
      <c r="B142" s="234" t="s">
        <v>39</v>
      </c>
      <c r="C142" s="40"/>
      <c r="D142" s="45">
        <v>0</v>
      </c>
      <c r="E142" s="66">
        <f>E63*D142</f>
        <v>0</v>
      </c>
    </row>
    <row r="143" spans="1:5">
      <c r="A143" s="177"/>
      <c r="B143" s="234"/>
      <c r="C143" s="46"/>
      <c r="D143" s="47">
        <v>0</v>
      </c>
      <c r="E143" s="66">
        <f>E63*D143</f>
        <v>0</v>
      </c>
    </row>
    <row r="144" spans="1:5">
      <c r="A144" s="161" t="s">
        <v>77</v>
      </c>
      <c r="B144" s="161"/>
      <c r="C144" s="161"/>
      <c r="D144" s="17">
        <f>SUM(D137:D143)</f>
        <v>0.73861111111111111</v>
      </c>
      <c r="E144" s="3">
        <f>ROUND(SUM(E137:E143),2)</f>
        <v>740.3</v>
      </c>
    </row>
    <row r="146" spans="1:5">
      <c r="A146" s="160" t="s">
        <v>105</v>
      </c>
      <c r="B146" s="160"/>
      <c r="C146" s="160" t="s">
        <v>106</v>
      </c>
      <c r="D146" s="160"/>
      <c r="E146" s="160"/>
    </row>
    <row r="147" spans="1:5">
      <c r="A147" s="28">
        <v>5</v>
      </c>
      <c r="B147" s="161" t="s">
        <v>107</v>
      </c>
      <c r="C147" s="161"/>
      <c r="D147" s="28" t="s">
        <v>68</v>
      </c>
      <c r="E147" s="28" t="s">
        <v>41</v>
      </c>
    </row>
    <row r="148" spans="1:5">
      <c r="A148" s="175" t="s">
        <v>3</v>
      </c>
      <c r="B148" s="238" t="s">
        <v>150</v>
      </c>
      <c r="C148" s="239"/>
      <c r="D148" s="240"/>
      <c r="E148" s="57">
        <f>E48+E63+E78+E144</f>
        <v>1767.588</v>
      </c>
    </row>
    <row r="149" spans="1:5">
      <c r="A149" s="177"/>
      <c r="B149" s="139" t="s">
        <v>108</v>
      </c>
      <c r="C149" s="139"/>
      <c r="D149" s="61">
        <v>4.4999999999999998E-2</v>
      </c>
      <c r="E149" s="24">
        <f>E148*D149</f>
        <v>79.541460000000001</v>
      </c>
    </row>
    <row r="150" spans="1:5">
      <c r="A150" s="241" t="s">
        <v>4</v>
      </c>
      <c r="B150" s="244" t="s">
        <v>109</v>
      </c>
      <c r="C150" s="245"/>
      <c r="D150" s="245"/>
      <c r="E150" s="246"/>
    </row>
    <row r="151" spans="1:5">
      <c r="A151" s="242"/>
      <c r="B151" s="247" t="s">
        <v>110</v>
      </c>
      <c r="C151" s="7" t="s">
        <v>140</v>
      </c>
      <c r="D151" s="9">
        <v>0</v>
      </c>
      <c r="E151" s="24">
        <f>ROUND((E175+E149+E163)/(1-D161)*D151,2)</f>
        <v>0</v>
      </c>
    </row>
    <row r="152" spans="1:5">
      <c r="A152" s="242"/>
      <c r="B152" s="248"/>
      <c r="C152" s="7" t="s">
        <v>112</v>
      </c>
      <c r="D152" s="9">
        <v>0</v>
      </c>
      <c r="E152" s="24">
        <f>ROUND((E175+E149+E163)/(1-D161)*D152,2)</f>
        <v>0</v>
      </c>
    </row>
    <row r="153" spans="1:5">
      <c r="A153" s="242"/>
      <c r="B153" s="248"/>
      <c r="C153" s="7" t="s">
        <v>111</v>
      </c>
      <c r="D153" s="9">
        <f>IF(D10=1,7.6%,IF(D10=2,3%,IF(D10=3,C183,IF(D10=4,C183,"RT Indefinido"))))</f>
        <v>0.03</v>
      </c>
      <c r="E153" s="24">
        <f>ROUND((E175+E149+E163)/(1-D161)*D153,2)</f>
        <v>65.3</v>
      </c>
    </row>
    <row r="154" spans="1:5">
      <c r="A154" s="242"/>
      <c r="B154" s="249"/>
      <c r="C154" s="19" t="s">
        <v>113</v>
      </c>
      <c r="D154" s="9">
        <f>IF(D10=1,1.65%,IF(D10=2,0.65%,IF(D10=3,C184,IF(D10=4,C184,"RT Indefinido"))))</f>
        <v>6.5000000000000006E-3</v>
      </c>
      <c r="E154" s="24">
        <f>ROUND((E175+E149+E163)/(1-D161)*D154,2)</f>
        <v>14.15</v>
      </c>
    </row>
    <row r="155" spans="1:5">
      <c r="A155" s="242"/>
      <c r="B155" s="234" t="s">
        <v>114</v>
      </c>
      <c r="C155" s="19"/>
      <c r="D155" s="10">
        <v>0</v>
      </c>
      <c r="E155" s="24">
        <f>ROUND((E175+E149+E163)/(1-D161)*D155,2)</f>
        <v>0</v>
      </c>
    </row>
    <row r="156" spans="1:5">
      <c r="A156" s="242"/>
      <c r="B156" s="234"/>
      <c r="C156" s="19"/>
      <c r="D156" s="10">
        <v>0</v>
      </c>
      <c r="E156" s="24">
        <f>ROUND((E175+E152+E163)/(1-D161)*D156,2)</f>
        <v>0</v>
      </c>
    </row>
    <row r="157" spans="1:5">
      <c r="A157" s="242"/>
      <c r="B157" s="250" t="s">
        <v>115</v>
      </c>
      <c r="C157" s="19" t="s">
        <v>116</v>
      </c>
      <c r="D157" s="44">
        <v>0.03</v>
      </c>
      <c r="E157" s="24">
        <f>ROUND((E175+E149+E163)/(1-D161)*D157,2)</f>
        <v>65.3</v>
      </c>
    </row>
    <row r="158" spans="1:5">
      <c r="A158" s="242"/>
      <c r="B158" s="250"/>
      <c r="C158" s="19"/>
      <c r="D158" s="10">
        <v>0</v>
      </c>
      <c r="E158" s="24">
        <f>ROUND((E175+E149+E163)/(1-D172)*D158,2)</f>
        <v>0</v>
      </c>
    </row>
    <row r="159" spans="1:5">
      <c r="A159" s="242"/>
      <c r="B159" s="251" t="s">
        <v>117</v>
      </c>
      <c r="C159" s="19" t="s">
        <v>141</v>
      </c>
      <c r="D159" s="10">
        <f>IF(D10=3,C185,0%)</f>
        <v>0</v>
      </c>
      <c r="E159" s="24">
        <f>ROUND((E175+E149+E163)/(1-D161)*D159,2)</f>
        <v>0</v>
      </c>
    </row>
    <row r="160" spans="1:5">
      <c r="A160" s="242"/>
      <c r="B160" s="252"/>
      <c r="C160" s="19"/>
      <c r="D160" s="10">
        <v>0</v>
      </c>
      <c r="E160" s="24">
        <f>ROUND((E175+E149+E163)/(1-D163)*D160,2)</f>
        <v>0</v>
      </c>
    </row>
    <row r="161" spans="1:6">
      <c r="A161" s="243"/>
      <c r="B161" s="253" t="s">
        <v>144</v>
      </c>
      <c r="C161" s="254"/>
      <c r="D161" s="18">
        <f>SUM(D151:D160)</f>
        <v>6.6500000000000004E-2</v>
      </c>
      <c r="E161" s="3">
        <f>ROUND(((E175+E149+E163)/(1-D161))*D161,2)</f>
        <v>144.74</v>
      </c>
      <c r="F161" s="97">
        <f>E161*22</f>
        <v>3184.28</v>
      </c>
    </row>
    <row r="162" spans="1:6">
      <c r="A162" s="175" t="s">
        <v>5</v>
      </c>
      <c r="B162" s="238" t="s">
        <v>151</v>
      </c>
      <c r="C162" s="239"/>
      <c r="D162" s="240"/>
      <c r="E162" s="57">
        <f>E48+E63+E78+E144+E149</f>
        <v>1847.1294599999999</v>
      </c>
    </row>
    <row r="163" spans="1:6">
      <c r="A163" s="177"/>
      <c r="B163" s="210" t="s">
        <v>118</v>
      </c>
      <c r="C163" s="210"/>
      <c r="D163" s="65">
        <v>0.1</v>
      </c>
      <c r="E163" s="24">
        <f>(E162*D163)</f>
        <v>184.71294599999999</v>
      </c>
    </row>
    <row r="164" spans="1:6">
      <c r="A164" s="161" t="s">
        <v>77</v>
      </c>
      <c r="B164" s="161"/>
      <c r="C164" s="161"/>
      <c r="D164" s="11">
        <f>ROUND(SUM(D149+D161+D163),4)</f>
        <v>0.21149999999999999</v>
      </c>
      <c r="E164" s="3">
        <f>E149+E161+E163</f>
        <v>408.99440600000003</v>
      </c>
    </row>
    <row r="165" spans="1:6">
      <c r="A165" s="8" t="s">
        <v>25</v>
      </c>
      <c r="B165" s="214" t="s">
        <v>119</v>
      </c>
      <c r="C165" s="214"/>
      <c r="D165" s="214"/>
      <c r="E165" s="215"/>
    </row>
    <row r="166" spans="1:6">
      <c r="A166" s="12" t="s">
        <v>26</v>
      </c>
      <c r="B166" s="158" t="s">
        <v>120</v>
      </c>
      <c r="C166" s="158"/>
      <c r="D166" s="158"/>
      <c r="E166" s="159"/>
    </row>
    <row r="167" spans="1:6">
      <c r="A167" s="50"/>
      <c r="B167" s="51"/>
      <c r="C167" s="51"/>
      <c r="D167" s="51"/>
      <c r="E167" s="51"/>
    </row>
    <row r="168" spans="1:6" ht="26.25">
      <c r="A168" s="255" t="s">
        <v>198</v>
      </c>
      <c r="B168" s="255"/>
      <c r="C168" s="255"/>
      <c r="D168" s="255"/>
      <c r="E168" s="255"/>
    </row>
    <row r="169" spans="1:6">
      <c r="A169" s="160" t="s">
        <v>121</v>
      </c>
      <c r="B169" s="160"/>
      <c r="C169" s="160"/>
      <c r="D169" s="160"/>
      <c r="E169" s="160"/>
    </row>
    <row r="170" spans="1:6">
      <c r="A170" s="144" t="s">
        <v>122</v>
      </c>
      <c r="B170" s="144"/>
      <c r="C170" s="144"/>
      <c r="D170" s="144"/>
      <c r="E170" s="114" t="s">
        <v>128</v>
      </c>
    </row>
    <row r="171" spans="1:6">
      <c r="A171" s="27" t="s">
        <v>3</v>
      </c>
      <c r="B171" s="139" t="s">
        <v>124</v>
      </c>
      <c r="C171" s="139"/>
      <c r="D171" s="139"/>
      <c r="E171" s="25">
        <f>E48</f>
        <v>1002.288</v>
      </c>
    </row>
    <row r="172" spans="1:6">
      <c r="A172" s="27" t="s">
        <v>4</v>
      </c>
      <c r="B172" s="139" t="s">
        <v>125</v>
      </c>
      <c r="C172" s="139"/>
      <c r="D172" s="139"/>
      <c r="E172" s="25">
        <f>E63</f>
        <v>0</v>
      </c>
    </row>
    <row r="173" spans="1:6">
      <c r="A173" s="27" t="s">
        <v>5</v>
      </c>
      <c r="B173" s="139" t="s">
        <v>126</v>
      </c>
      <c r="C173" s="139"/>
      <c r="D173" s="139"/>
      <c r="E173" s="25">
        <f>E78</f>
        <v>25</v>
      </c>
    </row>
    <row r="174" spans="1:6">
      <c r="A174" s="27" t="s">
        <v>6</v>
      </c>
      <c r="B174" s="139" t="s">
        <v>102</v>
      </c>
      <c r="C174" s="139"/>
      <c r="D174" s="139"/>
      <c r="E174" s="25">
        <f>E144</f>
        <v>740.3</v>
      </c>
    </row>
    <row r="175" spans="1:6">
      <c r="A175" s="161" t="s">
        <v>123</v>
      </c>
      <c r="B175" s="161"/>
      <c r="C175" s="161"/>
      <c r="D175" s="161"/>
      <c r="E175" s="20">
        <f>SUM(E171:E174)</f>
        <v>1767.588</v>
      </c>
      <c r="F175" s="4">
        <f>(E171+E174+E173-E69-E74)*22</f>
        <v>38886.936000000002</v>
      </c>
    </row>
    <row r="176" spans="1:6">
      <c r="A176" s="27" t="s">
        <v>31</v>
      </c>
      <c r="B176" s="140" t="s">
        <v>127</v>
      </c>
      <c r="C176" s="141"/>
      <c r="D176" s="233"/>
      <c r="E176" s="25">
        <f>E164</f>
        <v>408.99440600000003</v>
      </c>
    </row>
    <row r="177" spans="1:6">
      <c r="A177" s="216" t="s">
        <v>190</v>
      </c>
      <c r="B177" s="217"/>
      <c r="C177" s="217"/>
      <c r="D177" s="217"/>
      <c r="E177" s="21">
        <f>E175+E176</f>
        <v>2176.582406</v>
      </c>
      <c r="F177" s="97">
        <f>E177*22</f>
        <v>47884.812932000001</v>
      </c>
    </row>
    <row r="178" spans="1:6">
      <c r="A178" s="216" t="s">
        <v>191</v>
      </c>
      <c r="B178" s="217"/>
      <c r="C178" s="217"/>
      <c r="D178" s="217"/>
      <c r="E178" s="21">
        <f>E177*D19</f>
        <v>6529.7472180000004</v>
      </c>
    </row>
    <row r="180" spans="1:6">
      <c r="B180" s="256" t="s">
        <v>159</v>
      </c>
      <c r="C180" s="256"/>
      <c r="D180" s="256"/>
      <c r="E180" s="256"/>
    </row>
    <row r="181" spans="1:6">
      <c r="B181" s="257" t="s">
        <v>155</v>
      </c>
      <c r="C181" s="257"/>
      <c r="D181" s="258" t="s">
        <v>160</v>
      </c>
      <c r="E181" s="258"/>
    </row>
    <row r="182" spans="1:6">
      <c r="B182" s="73" t="s">
        <v>156</v>
      </c>
      <c r="C182" s="73" t="s">
        <v>157</v>
      </c>
      <c r="D182" s="259"/>
      <c r="E182" s="259"/>
    </row>
    <row r="183" spans="1:6">
      <c r="B183" s="73" t="s">
        <v>111</v>
      </c>
      <c r="C183" s="68">
        <v>0</v>
      </c>
    </row>
    <row r="184" spans="1:6">
      <c r="B184" s="73" t="s">
        <v>113</v>
      </c>
      <c r="C184" s="68">
        <v>0</v>
      </c>
    </row>
    <row r="185" spans="1:6">
      <c r="B185" s="73" t="s">
        <v>158</v>
      </c>
      <c r="C185" s="68">
        <v>0</v>
      </c>
    </row>
  </sheetData>
  <mergeCells count="196">
    <mergeCell ref="B181:C181"/>
    <mergeCell ref="D181:E181"/>
    <mergeCell ref="D182:E182"/>
    <mergeCell ref="B174:D174"/>
    <mergeCell ref="A175:D175"/>
    <mergeCell ref="B176:D176"/>
    <mergeCell ref="A177:D177"/>
    <mergeCell ref="A178:D178"/>
    <mergeCell ref="B180:E180"/>
    <mergeCell ref="A168:E168"/>
    <mergeCell ref="A169:E169"/>
    <mergeCell ref="A170:D170"/>
    <mergeCell ref="B171:D171"/>
    <mergeCell ref="B172:D172"/>
    <mergeCell ref="B173:D173"/>
    <mergeCell ref="A162:A163"/>
    <mergeCell ref="B162:D162"/>
    <mergeCell ref="B163:C163"/>
    <mergeCell ref="A164:C164"/>
    <mergeCell ref="B165:E165"/>
    <mergeCell ref="B166:E166"/>
    <mergeCell ref="A150:A161"/>
    <mergeCell ref="B150:E150"/>
    <mergeCell ref="B151:B154"/>
    <mergeCell ref="B155:B156"/>
    <mergeCell ref="B157:B158"/>
    <mergeCell ref="B159:B160"/>
    <mergeCell ref="B161:C161"/>
    <mergeCell ref="A144:C144"/>
    <mergeCell ref="A146:B146"/>
    <mergeCell ref="C146:E146"/>
    <mergeCell ref="B147:C147"/>
    <mergeCell ref="A148:A149"/>
    <mergeCell ref="B148:D148"/>
    <mergeCell ref="B149:C149"/>
    <mergeCell ref="B137:C137"/>
    <mergeCell ref="B138:C138"/>
    <mergeCell ref="B139:C139"/>
    <mergeCell ref="B140:C140"/>
    <mergeCell ref="B141:C141"/>
    <mergeCell ref="A142:A143"/>
    <mergeCell ref="B142:B143"/>
    <mergeCell ref="A131:C131"/>
    <mergeCell ref="B132:C132"/>
    <mergeCell ref="A133:C133"/>
    <mergeCell ref="A135:B135"/>
    <mergeCell ref="C135:E135"/>
    <mergeCell ref="B136:C136"/>
    <mergeCell ref="B124:C124"/>
    <mergeCell ref="B125:C125"/>
    <mergeCell ref="B126:C126"/>
    <mergeCell ref="B127:C127"/>
    <mergeCell ref="B128:C128"/>
    <mergeCell ref="A129:A130"/>
    <mergeCell ref="B129:B130"/>
    <mergeCell ref="B119:C119"/>
    <mergeCell ref="A120:C120"/>
    <mergeCell ref="A122:B122"/>
    <mergeCell ref="C122:E122"/>
    <mergeCell ref="F122:G122"/>
    <mergeCell ref="B123:C123"/>
    <mergeCell ref="B113:C113"/>
    <mergeCell ref="B114:C114"/>
    <mergeCell ref="B115:C115"/>
    <mergeCell ref="B116:C116"/>
    <mergeCell ref="B117:C117"/>
    <mergeCell ref="B118:C118"/>
    <mergeCell ref="A108:A109"/>
    <mergeCell ref="B108:C109"/>
    <mergeCell ref="D108:D109"/>
    <mergeCell ref="E108:E109"/>
    <mergeCell ref="A110:C110"/>
    <mergeCell ref="A112:B112"/>
    <mergeCell ref="C112:E112"/>
    <mergeCell ref="A103:C103"/>
    <mergeCell ref="A105:B105"/>
    <mergeCell ref="C105:E105"/>
    <mergeCell ref="F105:G105"/>
    <mergeCell ref="B106:C106"/>
    <mergeCell ref="B107:C107"/>
    <mergeCell ref="B99:C99"/>
    <mergeCell ref="A100:C100"/>
    <mergeCell ref="A101:A102"/>
    <mergeCell ref="B101:C102"/>
    <mergeCell ref="D101:D102"/>
    <mergeCell ref="E101:E102"/>
    <mergeCell ref="B93:E93"/>
    <mergeCell ref="B94:E94"/>
    <mergeCell ref="A96:B96"/>
    <mergeCell ref="C96:E96"/>
    <mergeCell ref="B97:C97"/>
    <mergeCell ref="B98:C98"/>
    <mergeCell ref="B87:C87"/>
    <mergeCell ref="B88:C88"/>
    <mergeCell ref="B89:C89"/>
    <mergeCell ref="B90:C90"/>
    <mergeCell ref="B91:C91"/>
    <mergeCell ref="A92:C92"/>
    <mergeCell ref="A82:B82"/>
    <mergeCell ref="C82:E82"/>
    <mergeCell ref="B83:C83"/>
    <mergeCell ref="B84:C84"/>
    <mergeCell ref="B85:C85"/>
    <mergeCell ref="B86:C86"/>
    <mergeCell ref="B76:D76"/>
    <mergeCell ref="B77:D77"/>
    <mergeCell ref="A78:D78"/>
    <mergeCell ref="B79:E79"/>
    <mergeCell ref="A81:B81"/>
    <mergeCell ref="C81:E81"/>
    <mergeCell ref="A72:A73"/>
    <mergeCell ref="B72:B73"/>
    <mergeCell ref="E72:E73"/>
    <mergeCell ref="A74:A75"/>
    <mergeCell ref="B74:B75"/>
    <mergeCell ref="E74:E75"/>
    <mergeCell ref="B64:E64"/>
    <mergeCell ref="B65:E65"/>
    <mergeCell ref="A67:B67"/>
    <mergeCell ref="C67:E67"/>
    <mergeCell ref="B68:D68"/>
    <mergeCell ref="A69:A70"/>
    <mergeCell ref="B69:B70"/>
    <mergeCell ref="E69:E70"/>
    <mergeCell ref="A60:A62"/>
    <mergeCell ref="B60:B62"/>
    <mergeCell ref="C60:D60"/>
    <mergeCell ref="C61:D61"/>
    <mergeCell ref="C62:D62"/>
    <mergeCell ref="A63:D63"/>
    <mergeCell ref="A54:A56"/>
    <mergeCell ref="B54:B56"/>
    <mergeCell ref="E54:E56"/>
    <mergeCell ref="B57:D57"/>
    <mergeCell ref="B58:D58"/>
    <mergeCell ref="B59:D59"/>
    <mergeCell ref="C47:D47"/>
    <mergeCell ref="A48:D48"/>
    <mergeCell ref="A49:B49"/>
    <mergeCell ref="C49:E49"/>
    <mergeCell ref="B50:D50"/>
    <mergeCell ref="A51:A53"/>
    <mergeCell ref="B51:B53"/>
    <mergeCell ref="E51:E53"/>
    <mergeCell ref="A38:A39"/>
    <mergeCell ref="B38:B39"/>
    <mergeCell ref="E38:E39"/>
    <mergeCell ref="B40:D40"/>
    <mergeCell ref="A41:A43"/>
    <mergeCell ref="A44:A47"/>
    <mergeCell ref="B44:B47"/>
    <mergeCell ref="C44:D44"/>
    <mergeCell ref="C45:D45"/>
    <mergeCell ref="C46:D46"/>
    <mergeCell ref="B33:E33"/>
    <mergeCell ref="A34:B34"/>
    <mergeCell ref="C34:E34"/>
    <mergeCell ref="B35:D35"/>
    <mergeCell ref="B36:D36"/>
    <mergeCell ref="B37:D37"/>
    <mergeCell ref="A27:E27"/>
    <mergeCell ref="A28:E28"/>
    <mergeCell ref="B29:D29"/>
    <mergeCell ref="B30:D30"/>
    <mergeCell ref="B31:D31"/>
    <mergeCell ref="B32:D32"/>
    <mergeCell ref="B20:E20"/>
    <mergeCell ref="B21:E21"/>
    <mergeCell ref="B22:E22"/>
    <mergeCell ref="B23:E23"/>
    <mergeCell ref="A25:E25"/>
    <mergeCell ref="A26:E26"/>
    <mergeCell ref="A17:B17"/>
    <mergeCell ref="D17:E17"/>
    <mergeCell ref="A18:B18"/>
    <mergeCell ref="D18:E18"/>
    <mergeCell ref="A19:C19"/>
    <mergeCell ref="D19:E19"/>
    <mergeCell ref="B12:D12"/>
    <mergeCell ref="B13:C13"/>
    <mergeCell ref="D13:E13"/>
    <mergeCell ref="B14:D14"/>
    <mergeCell ref="B15:D15"/>
    <mergeCell ref="A16:E16"/>
    <mergeCell ref="A8:B8"/>
    <mergeCell ref="C8:E8"/>
    <mergeCell ref="A9:B9"/>
    <mergeCell ref="C9:E9"/>
    <mergeCell ref="A10:C10"/>
    <mergeCell ref="A11:E11"/>
    <mergeCell ref="A1:E1"/>
    <mergeCell ref="A2:E2"/>
    <mergeCell ref="A3:E3"/>
    <mergeCell ref="A4:E4"/>
    <mergeCell ref="B5:C5"/>
    <mergeCell ref="A7:E7"/>
  </mergeCells>
  <pageMargins left="0.7" right="0.7" top="0.75" bottom="0.75" header="0.3" footer="0.3"/>
  <pageSetup orientation="landscape" horizontalDpi="120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EM BRANCO</vt:lpstr>
      <vt:lpstr>motorista</vt:lpstr>
      <vt:lpstr>serventes</vt:lpstr>
    </vt:vector>
  </TitlesOfParts>
  <Company>cefetsvs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Gilson Parode</dc:creator>
  <cp:lastModifiedBy>MicroP</cp:lastModifiedBy>
  <cp:lastPrinted>2013-04-22T15:31:13Z</cp:lastPrinted>
  <dcterms:created xsi:type="dcterms:W3CDTF">2011-03-21T16:34:02Z</dcterms:created>
  <dcterms:modified xsi:type="dcterms:W3CDTF">2013-04-26T17:09:53Z</dcterms:modified>
</cp:coreProperties>
</file>