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8475" windowHeight="5895" activeTab="1"/>
  </bookViews>
  <sheets>
    <sheet name="P.Orçamentária" sheetId="1" r:id="rId1"/>
    <sheet name="Cronograma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I51" i="1"/>
  <c r="I23"/>
  <c r="H23"/>
  <c r="A18" i="2"/>
  <c r="A16"/>
  <c r="A14"/>
  <c r="A12"/>
  <c r="I71" i="1"/>
  <c r="H71"/>
  <c r="I70"/>
  <c r="H70"/>
  <c r="I69"/>
  <c r="H69"/>
  <c r="I47"/>
  <c r="H47"/>
  <c r="I41"/>
  <c r="H41"/>
  <c r="I40"/>
  <c r="H40"/>
  <c r="H45"/>
  <c r="I45"/>
  <c r="I42"/>
  <c r="H42"/>
  <c r="I44"/>
  <c r="H44"/>
  <c r="I39"/>
  <c r="H39"/>
  <c r="I52"/>
  <c r="I53"/>
  <c r="I54"/>
  <c r="I55"/>
  <c r="I56"/>
  <c r="I57"/>
  <c r="I58"/>
  <c r="I59"/>
  <c r="H52"/>
  <c r="H53"/>
  <c r="H54"/>
  <c r="H55"/>
  <c r="H56"/>
  <c r="H57"/>
  <c r="H58"/>
  <c r="H59"/>
  <c r="H51"/>
  <c r="I43"/>
  <c r="H43"/>
  <c r="I15"/>
  <c r="J15" s="1"/>
  <c r="I14"/>
  <c r="H14"/>
  <c r="I22"/>
  <c r="H22"/>
  <c r="J23" l="1"/>
  <c r="M23" s="1"/>
  <c r="M15"/>
  <c r="K15" s="1"/>
  <c r="J45"/>
  <c r="J40"/>
  <c r="M40" s="1"/>
  <c r="K40" s="1"/>
  <c r="J41"/>
  <c r="J70"/>
  <c r="J71"/>
  <c r="M70"/>
  <c r="K70" s="1"/>
  <c r="M71"/>
  <c r="J43"/>
  <c r="M43" s="1"/>
  <c r="K43" s="1"/>
  <c r="J58"/>
  <c r="J56"/>
  <c r="J54"/>
  <c r="M54" s="1"/>
  <c r="K54" s="1"/>
  <c r="J52"/>
  <c r="M52" s="1"/>
  <c r="K52" s="1"/>
  <c r="J69"/>
  <c r="J59"/>
  <c r="M59" s="1"/>
  <c r="K59" s="1"/>
  <c r="J47"/>
  <c r="M47" s="1"/>
  <c r="J39"/>
  <c r="J44"/>
  <c r="J42"/>
  <c r="M42" s="1"/>
  <c r="K42" s="1"/>
  <c r="H60"/>
  <c r="J55"/>
  <c r="M55" s="1"/>
  <c r="K55" s="1"/>
  <c r="J57"/>
  <c r="M57" s="1"/>
  <c r="K57" s="1"/>
  <c r="J14"/>
  <c r="M14" s="1"/>
  <c r="I60"/>
  <c r="M58"/>
  <c r="M56"/>
  <c r="K56" s="1"/>
  <c r="J53"/>
  <c r="J51"/>
  <c r="J22"/>
  <c r="I21"/>
  <c r="H21"/>
  <c r="K23" l="1"/>
  <c r="M39"/>
  <c r="K39" s="1"/>
  <c r="M41"/>
  <c r="K41" s="1"/>
  <c r="M45"/>
  <c r="K45" s="1"/>
  <c r="J72"/>
  <c r="M22"/>
  <c r="K22" s="1"/>
  <c r="M44"/>
  <c r="K44" s="1"/>
  <c r="K71"/>
  <c r="K58"/>
  <c r="K14"/>
  <c r="M69"/>
  <c r="K69" s="1"/>
  <c r="K47"/>
  <c r="J60"/>
  <c r="M51"/>
  <c r="K51" s="1"/>
  <c r="M53"/>
  <c r="K53" s="1"/>
  <c r="J21"/>
  <c r="I20"/>
  <c r="H20"/>
  <c r="K72" l="1"/>
  <c r="H16" i="2" s="1"/>
  <c r="E16" s="1"/>
  <c r="E17" s="1"/>
  <c r="M21" i="1"/>
  <c r="K21" s="1"/>
  <c r="M60"/>
  <c r="K60"/>
  <c r="J20"/>
  <c r="A10" i="2"/>
  <c r="A8"/>
  <c r="F16" l="1"/>
  <c r="M20" i="1"/>
  <c r="K20" s="1"/>
  <c r="F17" i="2"/>
  <c r="G16"/>
  <c r="G17" s="1"/>
  <c r="H14"/>
  <c r="F14" s="1"/>
  <c r="I75" i="1"/>
  <c r="H75"/>
  <c r="I46"/>
  <c r="I38"/>
  <c r="H46"/>
  <c r="H38"/>
  <c r="I19"/>
  <c r="I24" s="1"/>
  <c r="H19"/>
  <c r="H24" s="1"/>
  <c r="I13"/>
  <c r="I16" s="1"/>
  <c r="H13"/>
  <c r="H16" s="1"/>
  <c r="I76"/>
  <c r="H76"/>
  <c r="H77" s="1"/>
  <c r="G14" i="2" l="1"/>
  <c r="F15"/>
  <c r="H48" i="1"/>
  <c r="I48"/>
  <c r="J46"/>
  <c r="M46" s="1"/>
  <c r="J75"/>
  <c r="M75" s="1"/>
  <c r="I77"/>
  <c r="J77" s="1"/>
  <c r="K75"/>
  <c r="J19"/>
  <c r="J24" s="1"/>
  <c r="J38"/>
  <c r="J76"/>
  <c r="J13"/>
  <c r="J16" s="1"/>
  <c r="G15" i="2" l="1"/>
  <c r="J48" i="1"/>
  <c r="J80" s="1"/>
  <c r="K46"/>
  <c r="M77"/>
  <c r="K77" s="1"/>
  <c r="H18" i="2" s="1"/>
  <c r="G18" s="1"/>
  <c r="G19" s="1"/>
  <c r="M76" i="1"/>
  <c r="K76" s="1"/>
  <c r="M19"/>
  <c r="K19" s="1"/>
  <c r="K24" s="1"/>
  <c r="M13"/>
  <c r="K13" s="1"/>
  <c r="K16" s="1"/>
  <c r="M38"/>
  <c r="K38" s="1"/>
  <c r="G23" i="2" l="1"/>
  <c r="G25"/>
  <c r="B8"/>
  <c r="K48" i="1"/>
  <c r="H12" i="2" s="1"/>
  <c r="D12" s="1"/>
  <c r="H10"/>
  <c r="K80" i="1" l="1"/>
  <c r="H20" i="2" s="1"/>
  <c r="D13"/>
  <c r="E12"/>
  <c r="C10"/>
  <c r="D10"/>
  <c r="H8"/>
  <c r="E13" l="1"/>
  <c r="F12"/>
  <c r="E23"/>
  <c r="E25"/>
  <c r="D11"/>
  <c r="D23"/>
  <c r="D22" s="1"/>
  <c r="D25"/>
  <c r="C11"/>
  <c r="C23"/>
  <c r="C25"/>
  <c r="E22"/>
  <c r="G22"/>
  <c r="C22"/>
  <c r="H9"/>
  <c r="B9"/>
  <c r="H25"/>
  <c r="H15"/>
  <c r="H13"/>
  <c r="H11"/>
  <c r="H19"/>
  <c r="H17"/>
  <c r="F13" l="1"/>
  <c r="F23"/>
  <c r="F22" s="1"/>
  <c r="F25"/>
  <c r="H21"/>
  <c r="B23"/>
  <c r="B24" l="1"/>
  <c r="C24" s="1"/>
  <c r="D24" s="1"/>
  <c r="E24" s="1"/>
  <c r="F24" s="1"/>
  <c r="G24" s="1"/>
  <c r="B25"/>
  <c r="B22"/>
</calcChain>
</file>

<file path=xl/sharedStrings.xml><?xml version="1.0" encoding="utf-8"?>
<sst xmlns="http://schemas.openxmlformats.org/spreadsheetml/2006/main" count="194" uniqueCount="137">
  <si>
    <t>m²</t>
  </si>
  <si>
    <t>TOTAL</t>
  </si>
  <si>
    <t>DESCRIÇÃO</t>
  </si>
  <si>
    <t>ITEM</t>
  </si>
  <si>
    <t>QTDE.</t>
  </si>
  <si>
    <t>UNID</t>
  </si>
  <si>
    <t>PREÇO UNITÁRIO</t>
  </si>
  <si>
    <t>PREÇO TOTAL</t>
  </si>
  <si>
    <t>MATERIAL</t>
  </si>
  <si>
    <t>M.O</t>
  </si>
  <si>
    <t>m³</t>
  </si>
  <si>
    <t>1.1</t>
  </si>
  <si>
    <t>CÓDIGO SINAPI</t>
  </si>
  <si>
    <t>TOTAL + BDI</t>
  </si>
  <si>
    <t xml:space="preserve">TOTAL DO ORÇAMENTO </t>
  </si>
  <si>
    <t>LOCAL: São Vicente do Sul</t>
  </si>
  <si>
    <t>PREFEITURA MUNICIPAL DE SÃO VICENTE DO SUL</t>
  </si>
  <si>
    <t>CNPJ 87.572.079/0001-03</t>
  </si>
  <si>
    <t>RUA GENERAL JOÃO ANTONIO N° 1305</t>
  </si>
  <si>
    <t>NILTON LOPES FURLAN</t>
  </si>
  <si>
    <t>SERVIÇOS PRELIMINARES</t>
  </si>
  <si>
    <t>Placa de Obra em chapa de aço galvanizado</t>
  </si>
  <si>
    <t>2.1</t>
  </si>
  <si>
    <t>2.2</t>
  </si>
  <si>
    <t>2.3</t>
  </si>
  <si>
    <t xml:space="preserve">                                                                                             PLANILHA ORÇAMENTÁRIA</t>
  </si>
  <si>
    <t>SERVIÇOS FINAIS</t>
  </si>
  <si>
    <t>Remoção de entulhos</t>
  </si>
  <si>
    <t>M³</t>
  </si>
  <si>
    <t>TOTAL DE SERVIÇOS FINAIS</t>
  </si>
  <si>
    <t>TOTAL DE SERVIÇOS PRELIMINARES</t>
  </si>
  <si>
    <t>BDI:  25%</t>
  </si>
  <si>
    <t>BDI INCLUSO NO VALOR DA OBRA</t>
  </si>
  <si>
    <t>1° Mês</t>
  </si>
  <si>
    <t>2° Mês</t>
  </si>
  <si>
    <t>3° Mês</t>
  </si>
  <si>
    <t>INCIDÊNCIA</t>
  </si>
  <si>
    <t>Total Geral</t>
  </si>
  <si>
    <t>Percentual por Periodo (%)</t>
  </si>
  <si>
    <t>Valor por Periodo (R$)</t>
  </si>
  <si>
    <t>Percentual acumulado</t>
  </si>
  <si>
    <t>Total Acumulado</t>
  </si>
  <si>
    <t>Nilton Lopes Furlan</t>
  </si>
  <si>
    <t>Arquiteto e urbanista</t>
  </si>
  <si>
    <t>CAU-RS: A62990-1</t>
  </si>
  <si>
    <t>________________________________________</t>
  </si>
  <si>
    <t xml:space="preserve">                                       PREFEITURA MUNICIPAL DE SÃO VICENTE DO SUL</t>
  </si>
  <si>
    <t xml:space="preserve">                                                           RUA GENERAL JOÃO ANTONIO N° 1305</t>
  </si>
  <si>
    <t xml:space="preserve">                                                                      CNPJ 87.572.079/0001-03</t>
  </si>
  <si>
    <t>CRONOGRAMA FISICO-FINANCEIRO</t>
  </si>
  <si>
    <t>Limpeza geral da obra</t>
  </si>
  <si>
    <t>6.1</t>
  </si>
  <si>
    <t>6.2</t>
  </si>
  <si>
    <t>Arquiteto e Urbanista  CAU A62990-1</t>
  </si>
  <si>
    <t>1.2</t>
  </si>
  <si>
    <t>1.3</t>
  </si>
  <si>
    <t>Locação da obra</t>
  </si>
  <si>
    <t>Limpeza do terreno c/remoção camada vegetal de 15cm</t>
  </si>
  <si>
    <t>73907/010</t>
  </si>
  <si>
    <t>73907/004</t>
  </si>
  <si>
    <t>PAVIMENTAÇÃO</t>
  </si>
  <si>
    <t>2.4</t>
  </si>
  <si>
    <t>Pavimentação em lajota de concreto  pré-moldada(Fck=20Mpar)estampado,dimensão 49x49,espessura 2,5cm,coloração natural inclusi.argamassa 1:3</t>
  </si>
  <si>
    <t>2.5</t>
  </si>
  <si>
    <t>74223/001</t>
  </si>
  <si>
    <t>m</t>
  </si>
  <si>
    <t>Meio-fio de concreto pre-moldado, dimensões 12X15X30X100CM,rejuntamento com argamassa cimento:areia, incluindo escavação e reaterro</t>
  </si>
  <si>
    <t>un</t>
  </si>
  <si>
    <t>EQUIPAMENTOS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</si>
  <si>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</si>
  <si>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</si>
  <si>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</si>
  <si>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</si>
  <si>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</si>
  <si>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</si>
  <si>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</si>
  <si>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</si>
  <si>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</si>
  <si>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Barra fixa de apoio exercicio</t>
  </si>
  <si>
    <t xml:space="preserve">Prancha para exercicios abdominais </t>
  </si>
  <si>
    <t>Espaldar</t>
  </si>
  <si>
    <t>Placa Orientativa 02 lados</t>
  </si>
  <si>
    <t>Simulador de caminhada duplo</t>
  </si>
  <si>
    <t>Simulador de esqui duplo</t>
  </si>
  <si>
    <t>Peitoral duplo</t>
  </si>
  <si>
    <t>Barra de flexão de braços horizontal</t>
  </si>
  <si>
    <t xml:space="preserve">Barra de flexão de braços vertical </t>
  </si>
  <si>
    <t>Base de concreto fck 15 Mpa para os postes de jardim, inclusive escavação e reaterro das valas</t>
  </si>
  <si>
    <t xml:space="preserve">Caixa de inspeção em alvenaria de tijolo maciço 60X60X60CM,com tampa pré moldada de concreto e fundo de concreto 15Mpa,escavação e confecção
</t>
  </si>
  <si>
    <t>74104/001</t>
  </si>
  <si>
    <t xml:space="preserve">Poste de jardim tubular reto com duas luminarias cônicas de 54cm ,H=3,00m </t>
  </si>
  <si>
    <t>73860/012</t>
  </si>
  <si>
    <t>3.1</t>
  </si>
  <si>
    <t>3.2</t>
  </si>
  <si>
    <t>3.3</t>
  </si>
  <si>
    <t>3.4</t>
  </si>
  <si>
    <t>3.5</t>
  </si>
  <si>
    <t>3.6</t>
  </si>
  <si>
    <t>3.7</t>
  </si>
  <si>
    <t>reator para lâmpada vapor metalico 250/220v 60hz vator potencia &lt;=0,92 ,montado com ignitor e capacitor</t>
  </si>
  <si>
    <t>Lâmpada vapor metálico ovaloide,fluxo luminoso minimo 31.000,00 lumens,vida mediana minimo 20.000,00hrs - 250W/220v alta pressão - fornecimento e colocação</t>
  </si>
  <si>
    <t>rele fotoelétrico 220v -1000w-1800va, partida rapida de policarbonato</t>
  </si>
  <si>
    <t>3.8</t>
  </si>
  <si>
    <t>eletroduto de pvc rigido  25mm</t>
  </si>
  <si>
    <t>3.9</t>
  </si>
  <si>
    <t>Cabo de cobre isolado pvc resistente a chama 0,6/1 kv 16 mm²- fornecimento e instalação</t>
  </si>
  <si>
    <t>Cabo de cobre isolado pvc resistente a chama 0,6/1 kv 2,5 mm² -fornecimento e instalação</t>
  </si>
  <si>
    <t>disjuntor termomagnetico bipolar 50A</t>
  </si>
  <si>
    <t>Contra piso de concreto traço 1:3:5, esp= 10CM</t>
  </si>
  <si>
    <t>Regularização de piso/base em argamassa traço 1:0,5:5 (cimento,cal,areia), Esp 2,5CM, preparo mecanico</t>
  </si>
  <si>
    <t>Latro de concreto traço 1:3:5, esp= 5CM</t>
  </si>
  <si>
    <t>Concreto usinado,estrutural FCK=20MPA inclusiv. Transporte horizontal até 20 m(prod. 2m³/h) em carrinhos, adensamento e acabamentos</t>
  </si>
  <si>
    <t>74137/003</t>
  </si>
  <si>
    <t>5.1</t>
  </si>
  <si>
    <t>5.2</t>
  </si>
  <si>
    <t>5.3</t>
  </si>
  <si>
    <t>ml</t>
  </si>
  <si>
    <t>Demarc.quadra tinta bor. clorada-261701</t>
  </si>
  <si>
    <t>QUADRA ÁREA DE VIVÊNCIA</t>
  </si>
  <si>
    <t>São Vicente do Sul,  Junho de 2013.</t>
  </si>
  <si>
    <t>6° Mês</t>
  </si>
  <si>
    <t>5° Mês</t>
  </si>
  <si>
    <t>4° Mês</t>
  </si>
  <si>
    <t>São Vicente do Sul-RS,  Junho de 2013.</t>
  </si>
  <si>
    <t>INSTALAÇÕES ELÉTRICAS</t>
  </si>
  <si>
    <t>74077/002</t>
  </si>
  <si>
    <t>Obra: Construção da Academia ao ar livre e Reforma da Área de vivência</t>
  </si>
  <si>
    <t>TOTAL DE PAVIMENTAÇÃO</t>
  </si>
  <si>
    <t>TOTAL DE INSTALAÇÕES ELÉTRICAS</t>
  </si>
  <si>
    <t>TOTAL DE EQUIPAMENTOS</t>
  </si>
  <si>
    <t>TOTAL DE QUADRA ÁREA DE VIVÊNCIA</t>
  </si>
  <si>
    <t>3.2.1</t>
  </si>
  <si>
    <t>Pintura com tinta epoxi para pisos em quadras poliesportivas</t>
  </si>
  <si>
    <r>
      <t>EMPREENDIMENTO:</t>
    </r>
    <r>
      <rPr>
        <sz val="8"/>
        <rFont val="Arial"/>
        <family val="2"/>
      </rPr>
      <t xml:space="preserve"> Construção da Academia ao ar livre e Reforma da Área de vivência</t>
    </r>
  </si>
  <si>
    <r>
      <t>AGENTE EXECUTOR:</t>
    </r>
    <r>
      <rPr>
        <sz val="8"/>
        <rFont val="Arial"/>
        <family val="2"/>
      </rPr>
      <t xml:space="preserve"> Prefeitura Municipal de São Vicente do Sul                                                                                                        </t>
    </r>
  </si>
  <si>
    <t>TOTAL R$</t>
  </si>
  <si>
    <t>TOTAL + BDI  (R$)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</si>
</sst>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-* #,##0.00_-;\-* #,##0.00_-;_-* &quot;-&quot;??_-;_-@_-"/>
    <numFmt numFmtId="166" formatCode="#,##0.00;[Red]#,##0.00"/>
    <numFmt numFmtId="167" formatCode="&quot;R$&quot;\ #,##0.00"/>
  </numFmts>
  <fonts count="16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</font>
    <font>
      <sz val="13"/>
      <name val="Arial"/>
      <family val="2"/>
    </font>
    <font>
      <b/>
      <sz val="8"/>
      <color indexed="8"/>
      <name val="Arial"/>
      <family val="2"/>
    </font>
    <font>
      <b/>
      <i/>
      <sz val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26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170">
    <xf numFmtId="0" fontId="0" fillId="0" borderId="0" xfId="0"/>
    <xf numFmtId="43" fontId="0" fillId="0" borderId="0" xfId="1" applyFont="1"/>
    <xf numFmtId="0" fontId="0" fillId="0" borderId="0" xfId="0" applyBorder="1" applyAlignment="1">
      <alignment horizontal="center"/>
    </xf>
    <xf numFmtId="0" fontId="6" fillId="0" borderId="0" xfId="0" applyFont="1"/>
    <xf numFmtId="0" fontId="5" fillId="0" borderId="0" xfId="0" applyFont="1" applyFill="1" applyBorder="1"/>
    <xf numFmtId="0" fontId="0" fillId="0" borderId="0" xfId="0" applyBorder="1"/>
    <xf numFmtId="0" fontId="4" fillId="0" borderId="0" xfId="0" applyFont="1" applyFill="1" applyBorder="1" applyAlignment="1">
      <alignment wrapText="1"/>
    </xf>
    <xf numFmtId="0" fontId="11" fillId="0" borderId="1" xfId="0" applyFont="1" applyFill="1" applyBorder="1" applyAlignment="1">
      <alignment vertical="center" wrapText="1"/>
    </xf>
    <xf numFmtId="0" fontId="3" fillId="0" borderId="0" xfId="0" applyFont="1" applyBorder="1" applyAlignment="1"/>
    <xf numFmtId="0" fontId="5" fillId="6" borderId="21" xfId="0" applyFont="1" applyFill="1" applyBorder="1"/>
    <xf numFmtId="43" fontId="10" fillId="6" borderId="11" xfId="0" applyNumberFormat="1" applyFont="1" applyFill="1" applyBorder="1"/>
    <xf numFmtId="43" fontId="10" fillId="6" borderId="11" xfId="3" applyNumberFormat="1" applyFont="1" applyFill="1" applyBorder="1" applyAlignment="1">
      <alignment horizontal="center"/>
    </xf>
    <xf numFmtId="10" fontId="4" fillId="0" borderId="0" xfId="3" applyNumberFormat="1" applyFont="1"/>
    <xf numFmtId="0" fontId="4" fillId="0" borderId="0" xfId="0" applyFont="1"/>
    <xf numFmtId="10" fontId="4" fillId="0" borderId="0" xfId="3" applyNumberFormat="1" applyFont="1" applyAlignment="1">
      <alignment horizontal="center"/>
    </xf>
    <xf numFmtId="10" fontId="4" fillId="0" borderId="0" xfId="0" applyNumberFormat="1" applyFont="1"/>
    <xf numFmtId="0" fontId="2" fillId="5" borderId="11" xfId="0" applyFont="1" applyFill="1" applyBorder="1"/>
    <xf numFmtId="0" fontId="4" fillId="5" borderId="21" xfId="0" applyFont="1" applyFill="1" applyBorder="1"/>
    <xf numFmtId="0" fontId="4" fillId="5" borderId="15" xfId="0" applyFont="1" applyFill="1" applyBorder="1"/>
    <xf numFmtId="167" fontId="5" fillId="5" borderId="22" xfId="1" applyNumberFormat="1" applyFont="1" applyFill="1" applyBorder="1" applyAlignment="1">
      <alignment horizontal="center"/>
    </xf>
    <xf numFmtId="10" fontId="4" fillId="5" borderId="23" xfId="0" applyNumberFormat="1" applyFont="1" applyFill="1" applyBorder="1"/>
    <xf numFmtId="10" fontId="4" fillId="0" borderId="1" xfId="3" applyNumberFormat="1" applyFont="1" applyBorder="1"/>
    <xf numFmtId="43" fontId="4" fillId="0" borderId="1" xfId="1" applyFont="1" applyFill="1" applyBorder="1" applyAlignment="1">
      <alignment horizontal="center"/>
    </xf>
    <xf numFmtId="10" fontId="4" fillId="0" borderId="10" xfId="3" applyNumberFormat="1" applyFont="1" applyBorder="1"/>
    <xf numFmtId="10" fontId="4" fillId="0" borderId="10" xfId="0" applyNumberFormat="1" applyFont="1" applyBorder="1"/>
    <xf numFmtId="2" fontId="0" fillId="0" borderId="0" xfId="0" applyNumberFormat="1" applyBorder="1" applyAlignment="1">
      <alignment horizontal="center"/>
    </xf>
    <xf numFmtId="0" fontId="1" fillId="0" borderId="0" xfId="0" applyFont="1" applyBorder="1"/>
    <xf numFmtId="0" fontId="5" fillId="0" borderId="17" xfId="0" applyFont="1" applyFill="1" applyBorder="1"/>
    <xf numFmtId="0" fontId="0" fillId="0" borderId="0" xfId="0" applyFill="1"/>
    <xf numFmtId="165" fontId="3" fillId="0" borderId="0" xfId="0" applyNumberFormat="1" applyFont="1" applyBorder="1" applyAlignment="1"/>
    <xf numFmtId="0" fontId="1" fillId="3" borderId="21" xfId="0" applyFont="1" applyFill="1" applyBorder="1"/>
    <xf numFmtId="0" fontId="1" fillId="3" borderId="15" xfId="0" applyFont="1" applyFill="1" applyBorder="1" applyAlignment="1">
      <alignment horizontal="left"/>
    </xf>
    <xf numFmtId="0" fontId="13" fillId="3" borderId="14" xfId="0" applyFont="1" applyFill="1" applyBorder="1"/>
    <xf numFmtId="0" fontId="4" fillId="7" borderId="22" xfId="0" applyFont="1" applyFill="1" applyBorder="1"/>
    <xf numFmtId="0" fontId="4" fillId="7" borderId="24" xfId="0" applyFont="1" applyFill="1" applyBorder="1"/>
    <xf numFmtId="9" fontId="4" fillId="7" borderId="24" xfId="3" applyFont="1" applyFill="1" applyBorder="1"/>
    <xf numFmtId="0" fontId="2" fillId="3" borderId="11" xfId="0" applyFont="1" applyFill="1" applyBorder="1" applyAlignment="1">
      <alignment horizontal="center" vertical="top"/>
    </xf>
    <xf numFmtId="0" fontId="2" fillId="3" borderId="21" xfId="0" applyFont="1" applyFill="1" applyBorder="1" applyAlignment="1">
      <alignment vertical="top"/>
    </xf>
    <xf numFmtId="43" fontId="2" fillId="7" borderId="11" xfId="0" applyNumberFormat="1" applyFont="1" applyFill="1" applyBorder="1" applyAlignment="1">
      <alignment vertical="top"/>
    </xf>
    <xf numFmtId="167" fontId="2" fillId="7" borderId="23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4" fillId="0" borderId="25" xfId="0" applyFont="1" applyFill="1" applyBorder="1" applyAlignment="1" applyProtection="1">
      <alignment wrapText="1"/>
    </xf>
    <xf numFmtId="0" fontId="10" fillId="0" borderId="3" xfId="0" applyFont="1" applyBorder="1" applyAlignment="1">
      <alignment horizontal="center"/>
    </xf>
    <xf numFmtId="0" fontId="4" fillId="2" borderId="1" xfId="0" applyFont="1" applyFill="1" applyBorder="1" applyAlignment="1">
      <alignment wrapText="1"/>
    </xf>
    <xf numFmtId="0" fontId="4" fillId="2" borderId="1" xfId="0" applyFont="1" applyFill="1" applyBorder="1" applyAlignment="1"/>
    <xf numFmtId="166" fontId="10" fillId="4" borderId="14" xfId="0" applyNumberFormat="1" applyFont="1" applyFill="1" applyBorder="1" applyAlignment="1">
      <alignment horizontal="center" vertical="center" wrapText="1"/>
    </xf>
    <xf numFmtId="166" fontId="10" fillId="4" borderId="12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3" borderId="1" xfId="0" applyFont="1" applyFill="1" applyBorder="1" applyAlignment="1">
      <alignment horizontal="left"/>
    </xf>
    <xf numFmtId="43" fontId="4" fillId="3" borderId="1" xfId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3" fontId="4" fillId="2" borderId="1" xfId="1" applyFont="1" applyFill="1" applyBorder="1" applyAlignment="1">
      <alignment horizontal="center"/>
    </xf>
    <xf numFmtId="43" fontId="11" fillId="0" borderId="1" xfId="1" applyFont="1" applyFill="1" applyBorder="1" applyAlignment="1">
      <alignment horizontal="center"/>
    </xf>
    <xf numFmtId="43" fontId="14" fillId="0" borderId="1" xfId="1" applyFont="1" applyFill="1" applyBorder="1" applyAlignment="1">
      <alignment horizontal="center"/>
    </xf>
    <xf numFmtId="0" fontId="11" fillId="0" borderId="6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/>
    </xf>
    <xf numFmtId="0" fontId="11" fillId="0" borderId="0" xfId="0" applyFont="1" applyFill="1" applyBorder="1" applyAlignment="1">
      <alignment wrapText="1"/>
    </xf>
    <xf numFmtId="43" fontId="4" fillId="0" borderId="0" xfId="1" applyFont="1" applyBorder="1" applyAlignment="1">
      <alignment horizontal="center"/>
    </xf>
    <xf numFmtId="0" fontId="11" fillId="0" borderId="1" xfId="0" applyFont="1" applyFill="1" applyBorder="1" applyAlignment="1">
      <alignment wrapText="1"/>
    </xf>
    <xf numFmtId="43" fontId="10" fillId="0" borderId="0" xfId="1" applyFont="1" applyFill="1" applyBorder="1" applyAlignment="1">
      <alignment horizontal="center"/>
    </xf>
    <xf numFmtId="43" fontId="14" fillId="0" borderId="0" xfId="1" applyFont="1" applyFill="1" applyBorder="1" applyAlignment="1">
      <alignment horizontal="center"/>
    </xf>
    <xf numFmtId="43" fontId="4" fillId="0" borderId="2" xfId="1" applyFont="1" applyBorder="1" applyAlignment="1">
      <alignment horizontal="center"/>
    </xf>
    <xf numFmtId="0" fontId="11" fillId="0" borderId="1" xfId="0" applyFont="1" applyFill="1" applyBorder="1" applyAlignment="1">
      <alignment horizontal="right" wrapText="1"/>
    </xf>
    <xf numFmtId="0" fontId="11" fillId="0" borderId="1" xfId="0" applyFont="1" applyFill="1" applyBorder="1" applyAlignment="1">
      <alignment horizontal="right" vertical="center" wrapText="1"/>
    </xf>
    <xf numFmtId="43" fontId="11" fillId="0" borderId="1" xfId="1" applyFont="1" applyFill="1" applyBorder="1" applyAlignment="1">
      <alignment wrapText="1"/>
    </xf>
    <xf numFmtId="0" fontId="10" fillId="0" borderId="17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right"/>
    </xf>
    <xf numFmtId="43" fontId="10" fillId="0" borderId="0" xfId="1" applyFont="1" applyBorder="1" applyAlignment="1">
      <alignment horizontal="center"/>
    </xf>
    <xf numFmtId="166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wrapText="1"/>
    </xf>
    <xf numFmtId="0" fontId="10" fillId="0" borderId="8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0" fontId="10" fillId="3" borderId="1" xfId="0" applyFont="1" applyFill="1" applyBorder="1" applyAlignment="1">
      <alignment horizontal="left" wrapText="1"/>
    </xf>
    <xf numFmtId="0" fontId="14" fillId="3" borderId="1" xfId="0" applyFont="1" applyFill="1" applyBorder="1" applyAlignment="1">
      <alignment wrapText="1"/>
    </xf>
    <xf numFmtId="43" fontId="4" fillId="3" borderId="1" xfId="1" applyFont="1" applyFill="1" applyBorder="1" applyAlignment="1">
      <alignment horizontal="center" wrapText="1"/>
    </xf>
    <xf numFmtId="164" fontId="4" fillId="0" borderId="0" xfId="2" applyFont="1" applyAlignment="1">
      <alignment wrapText="1"/>
    </xf>
    <xf numFmtId="0" fontId="4" fillId="0" borderId="1" xfId="0" applyFont="1" applyFill="1" applyBorder="1" applyAlignment="1">
      <alignment horizontal="left" wrapText="1"/>
    </xf>
    <xf numFmtId="43" fontId="4" fillId="2" borderId="1" xfId="1" applyFont="1" applyFill="1" applyBorder="1" applyAlignment="1">
      <alignment horizontal="center" wrapText="1"/>
    </xf>
    <xf numFmtId="43" fontId="4" fillId="0" borderId="1" xfId="1" applyFont="1" applyFill="1" applyBorder="1" applyAlignment="1">
      <alignment horizontal="center" wrapText="1"/>
    </xf>
    <xf numFmtId="43" fontId="11" fillId="0" borderId="1" xfId="1" applyFont="1" applyFill="1" applyBorder="1" applyAlignment="1">
      <alignment horizontal="center" wrapText="1"/>
    </xf>
    <xf numFmtId="43" fontId="14" fillId="0" borderId="1" xfId="1" applyFont="1" applyFill="1" applyBorder="1" applyAlignment="1">
      <alignment horizontal="center" wrapText="1"/>
    </xf>
    <xf numFmtId="0" fontId="4" fillId="0" borderId="5" xfId="0" applyFont="1" applyFill="1" applyBorder="1" applyAlignment="1">
      <alignment horizontal="left" wrapText="1"/>
    </xf>
    <xf numFmtId="0" fontId="10" fillId="0" borderId="6" xfId="0" applyFont="1" applyFill="1" applyBorder="1" applyAlignment="1">
      <alignment wrapText="1"/>
    </xf>
    <xf numFmtId="43" fontId="4" fillId="0" borderId="6" xfId="1" applyFont="1" applyBorder="1" applyAlignment="1">
      <alignment horizontal="center" wrapText="1"/>
    </xf>
    <xf numFmtId="43" fontId="10" fillId="0" borderId="6" xfId="1" applyFont="1" applyFill="1" applyBorder="1" applyAlignment="1">
      <alignment horizontal="center" wrapText="1"/>
    </xf>
    <xf numFmtId="43" fontId="14" fillId="0" borderId="6" xfId="1" applyFont="1" applyFill="1" applyBorder="1" applyAlignment="1">
      <alignment horizontal="center" wrapText="1"/>
    </xf>
    <xf numFmtId="43" fontId="14" fillId="0" borderId="9" xfId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wrapText="1"/>
    </xf>
    <xf numFmtId="43" fontId="4" fillId="0" borderId="0" xfId="1" applyFont="1" applyBorder="1" applyAlignment="1">
      <alignment horizontal="center" wrapText="1"/>
    </xf>
    <xf numFmtId="43" fontId="4" fillId="0" borderId="0" xfId="1" applyFont="1" applyFill="1" applyBorder="1" applyAlignment="1">
      <alignment horizontal="center" wrapText="1"/>
    </xf>
    <xf numFmtId="43" fontId="11" fillId="0" borderId="0" xfId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 vertical="center" wrapText="1"/>
    </xf>
    <xf numFmtId="43" fontId="4" fillId="0" borderId="1" xfId="1" applyFont="1" applyBorder="1" applyAlignment="1">
      <alignment horizontal="center" wrapText="1"/>
    </xf>
    <xf numFmtId="43" fontId="4" fillId="0" borderId="1" xfId="1" applyFont="1" applyBorder="1" applyAlignment="1">
      <alignment horizontal="center" vertical="center" wrapText="1"/>
    </xf>
    <xf numFmtId="43" fontId="4" fillId="0" borderId="1" xfId="1" applyFont="1" applyFill="1" applyBorder="1" applyAlignment="1">
      <alignment horizontal="center" vertical="center" wrapText="1"/>
    </xf>
    <xf numFmtId="43" fontId="11" fillId="0" borderId="1" xfId="1" applyFont="1" applyFill="1" applyBorder="1" applyAlignment="1">
      <alignment horizontal="center" vertical="center" wrapText="1"/>
    </xf>
    <xf numFmtId="43" fontId="14" fillId="0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0" fillId="0" borderId="0" xfId="0" applyFont="1" applyFill="1" applyBorder="1" applyAlignment="1">
      <alignment wrapText="1"/>
    </xf>
    <xf numFmtId="43" fontId="10" fillId="0" borderId="0" xfId="1" applyFont="1" applyFill="1" applyBorder="1" applyAlignment="1">
      <alignment horizontal="center" wrapText="1"/>
    </xf>
    <xf numFmtId="43" fontId="14" fillId="0" borderId="0" xfId="1" applyFont="1" applyFill="1" applyBorder="1" applyAlignment="1">
      <alignment horizontal="center" wrapText="1"/>
    </xf>
    <xf numFmtId="2" fontId="4" fillId="8" borderId="25" xfId="2" applyNumberFormat="1" applyFont="1" applyFill="1" applyBorder="1" applyAlignment="1" applyProtection="1">
      <alignment wrapText="1"/>
    </xf>
    <xf numFmtId="2" fontId="4" fillId="8" borderId="26" xfId="2" applyNumberFormat="1" applyFont="1" applyFill="1" applyBorder="1" applyAlignment="1" applyProtection="1">
      <alignment wrapText="1"/>
    </xf>
    <xf numFmtId="43" fontId="10" fillId="0" borderId="1" xfId="1" applyFont="1" applyFill="1" applyBorder="1" applyAlignment="1">
      <alignment horizontal="center" vertical="center" wrapText="1"/>
    </xf>
    <xf numFmtId="43" fontId="10" fillId="0" borderId="1" xfId="1" applyFont="1" applyFill="1" applyBorder="1" applyAlignment="1">
      <alignment horizontal="center" wrapText="1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 wrapText="1"/>
    </xf>
    <xf numFmtId="0" fontId="4" fillId="0" borderId="17" xfId="0" applyFont="1" applyBorder="1" applyAlignment="1">
      <alignment wrapText="1"/>
    </xf>
    <xf numFmtId="43" fontId="10" fillId="0" borderId="18" xfId="1" applyFont="1" applyBorder="1" applyAlignment="1">
      <alignment horizontal="center" wrapText="1"/>
    </xf>
    <xf numFmtId="49" fontId="4" fillId="0" borderId="19" xfId="0" applyNumberFormat="1" applyFont="1" applyBorder="1" applyAlignment="1">
      <alignment horizontal="center" wrapText="1"/>
    </xf>
    <xf numFmtId="0" fontId="15" fillId="0" borderId="13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center" wrapText="1"/>
    </xf>
    <xf numFmtId="4" fontId="4" fillId="0" borderId="13" xfId="0" applyNumberFormat="1" applyFont="1" applyBorder="1" applyAlignment="1">
      <alignment horizontal="left" wrapText="1"/>
    </xf>
    <xf numFmtId="4" fontId="4" fillId="0" borderId="13" xfId="0" applyNumberFormat="1" applyFont="1" applyBorder="1" applyAlignment="1">
      <alignment horizontal="right" wrapText="1"/>
    </xf>
    <xf numFmtId="0" fontId="4" fillId="0" borderId="13" xfId="0" applyFont="1" applyBorder="1" applyAlignment="1">
      <alignment wrapText="1"/>
    </xf>
    <xf numFmtId="43" fontId="10" fillId="0" borderId="20" xfId="1" applyFont="1" applyBorder="1" applyAlignment="1">
      <alignment horizontal="center" wrapText="1"/>
    </xf>
    <xf numFmtId="166" fontId="10" fillId="0" borderId="15" xfId="0" applyNumberFormat="1" applyFont="1" applyFill="1" applyBorder="1" applyAlignment="1">
      <alignment horizontal="center" wrapText="1"/>
    </xf>
    <xf numFmtId="166" fontId="10" fillId="0" borderId="11" xfId="0" applyNumberFormat="1" applyFont="1" applyFill="1" applyBorder="1" applyAlignment="1">
      <alignment horizontal="center" wrapText="1"/>
    </xf>
    <xf numFmtId="0" fontId="4" fillId="0" borderId="0" xfId="0" applyFont="1" applyAlignment="1"/>
    <xf numFmtId="0" fontId="10" fillId="0" borderId="0" xfId="0" applyFont="1" applyAlignment="1"/>
    <xf numFmtId="43" fontId="4" fillId="0" borderId="0" xfId="1" applyFont="1" applyAlignment="1"/>
    <xf numFmtId="2" fontId="4" fillId="0" borderId="0" xfId="0" applyNumberFormat="1" applyFont="1" applyAlignment="1"/>
    <xf numFmtId="0" fontId="14" fillId="3" borderId="1" xfId="0" applyFont="1" applyFill="1" applyBorder="1" applyAlignment="1"/>
    <xf numFmtId="164" fontId="4" fillId="0" borderId="0" xfId="2" applyFont="1" applyAlignment="1"/>
    <xf numFmtId="0" fontId="11" fillId="0" borderId="0" xfId="0" applyFont="1" applyFill="1" applyBorder="1" applyAlignment="1"/>
    <xf numFmtId="0" fontId="10" fillId="0" borderId="0" xfId="0" applyFont="1" applyFill="1" applyBorder="1" applyAlignment="1"/>
    <xf numFmtId="0" fontId="10" fillId="0" borderId="2" xfId="0" applyFont="1" applyFill="1" applyBorder="1" applyAlignment="1"/>
    <xf numFmtId="0" fontId="4" fillId="0" borderId="0" xfId="0" applyFont="1" applyBorder="1" applyAlignment="1"/>
    <xf numFmtId="164" fontId="4" fillId="0" borderId="0" xfId="2" applyFont="1" applyBorder="1" applyAlignment="1"/>
    <xf numFmtId="164" fontId="4" fillId="0" borderId="0" xfId="0" applyNumberFormat="1" applyFont="1" applyAlignment="1"/>
    <xf numFmtId="0" fontId="15" fillId="0" borderId="0" xfId="0" applyFont="1" applyAlignment="1"/>
    <xf numFmtId="165" fontId="4" fillId="0" borderId="0" xfId="0" applyNumberFormat="1" applyFont="1" applyAlignment="1"/>
    <xf numFmtId="43" fontId="4" fillId="0" borderId="0" xfId="1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1" fillId="0" borderId="2" xfId="0" applyFont="1" applyFill="1" applyBorder="1" applyAlignment="1"/>
    <xf numFmtId="0" fontId="10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5" xfId="0" applyFont="1" applyBorder="1" applyAlignment="1">
      <alignment horizontal="center" wrapText="1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4" fillId="0" borderId="0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Alignment="1"/>
    <xf numFmtId="2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">
    <cellStyle name="Moeda" xfId="2" builtinId="4"/>
    <cellStyle name="Normal" xfId="0" builtinId="0"/>
    <cellStyle name="Porcentagem" xfId="3" builtinId="5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40436</xdr:rowOff>
    </xdr:from>
    <xdr:to>
      <xdr:col>1</xdr:col>
      <xdr:colOff>381879</xdr:colOff>
      <xdr:row>4</xdr:row>
      <xdr:rowOff>168304</xdr:rowOff>
    </xdr:to>
    <xdr:pic>
      <xdr:nvPicPr>
        <xdr:cNvPr id="1025" name="Imagem 1" descr="C:\Documents and Settings\engenharia\Meus documentos\Minhas imagens\ligo SVS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40436"/>
          <a:ext cx="724779" cy="81366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639054</xdr:colOff>
      <xdr:row>4</xdr:row>
      <xdr:rowOff>0</xdr:rowOff>
    </xdr:to>
    <xdr:pic>
      <xdr:nvPicPr>
        <xdr:cNvPr id="5" name="Imagem 1" descr="C:\Documents and Settings\engenharia\Meus documentos\Minhas imagens\ligo SVS.bmp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39054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opLeftCell="A73" workbookViewId="0">
      <selection activeCell="B106" sqref="B106"/>
    </sheetView>
  </sheetViews>
  <sheetFormatPr defaultRowHeight="11.25"/>
  <cols>
    <col min="1" max="1" width="4.28515625" style="128" customWidth="1"/>
    <col min="2" max="2" width="40" style="128" customWidth="1"/>
    <col min="3" max="3" width="7.140625" style="128" customWidth="1"/>
    <col min="4" max="4" width="6.85546875" style="130" customWidth="1"/>
    <col min="5" max="5" width="4.5703125" style="128" customWidth="1"/>
    <col min="6" max="6" width="7.85546875" style="128" customWidth="1"/>
    <col min="7" max="7" width="6.85546875" style="128" customWidth="1"/>
    <col min="8" max="8" width="8.85546875" style="128" customWidth="1"/>
    <col min="9" max="9" width="8.7109375" style="128" customWidth="1"/>
    <col min="10" max="10" width="8.85546875" style="128" customWidth="1"/>
    <col min="11" max="11" width="9" style="128" customWidth="1"/>
    <col min="12" max="12" width="8" style="128" customWidth="1"/>
    <col min="13" max="13" width="10.42578125" style="128" customWidth="1"/>
    <col min="14" max="14" width="10.140625" style="128" bestFit="1" customWidth="1"/>
    <col min="15" max="15" width="9.140625" style="128"/>
    <col min="16" max="16" width="10.85546875" style="128" customWidth="1"/>
    <col min="17" max="16384" width="9.140625" style="128"/>
  </cols>
  <sheetData>
    <row r="1" spans="1:13">
      <c r="A1" s="156" t="s">
        <v>16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</row>
    <row r="2" spans="1:13">
      <c r="A2" s="156" t="s">
        <v>18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</row>
    <row r="3" spans="1:13">
      <c r="A3" s="158" t="s">
        <v>17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</row>
    <row r="4" spans="1:13">
      <c r="A4" s="48"/>
      <c r="B4" s="48"/>
      <c r="C4" s="48"/>
      <c r="D4" s="48"/>
      <c r="E4" s="48"/>
      <c r="F4" s="48"/>
      <c r="G4" s="48"/>
      <c r="H4" s="48"/>
      <c r="I4" s="48"/>
      <c r="J4" s="48"/>
      <c r="K4" s="48"/>
    </row>
    <row r="5" spans="1:13">
      <c r="A5" s="157" t="s">
        <v>25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</row>
    <row r="6" spans="1:13">
      <c r="A6" s="129" t="s">
        <v>133</v>
      </c>
    </row>
    <row r="7" spans="1:13">
      <c r="A7" s="129" t="s">
        <v>15</v>
      </c>
      <c r="J7" s="131"/>
    </row>
    <row r="8" spans="1:13">
      <c r="A8" s="129" t="s">
        <v>134</v>
      </c>
    </row>
    <row r="9" spans="1:13">
      <c r="F9" s="129" t="s">
        <v>31</v>
      </c>
    </row>
    <row r="10" spans="1:13">
      <c r="A10" s="149" t="s">
        <v>3</v>
      </c>
      <c r="B10" s="151" t="s">
        <v>2</v>
      </c>
      <c r="C10" s="149" t="s">
        <v>12</v>
      </c>
      <c r="D10" s="152" t="s">
        <v>4</v>
      </c>
      <c r="E10" s="153" t="s">
        <v>5</v>
      </c>
      <c r="F10" s="159" t="s">
        <v>6</v>
      </c>
      <c r="G10" s="160"/>
      <c r="H10" s="159" t="s">
        <v>7</v>
      </c>
      <c r="I10" s="160"/>
      <c r="J10" s="49"/>
      <c r="K10" s="149" t="s">
        <v>13</v>
      </c>
    </row>
    <row r="11" spans="1:13">
      <c r="A11" s="150"/>
      <c r="B11" s="151"/>
      <c r="C11" s="150"/>
      <c r="D11" s="152"/>
      <c r="E11" s="154"/>
      <c r="F11" s="50" t="s">
        <v>8</v>
      </c>
      <c r="G11" s="50" t="s">
        <v>9</v>
      </c>
      <c r="H11" s="50" t="s">
        <v>8</v>
      </c>
      <c r="I11" s="50" t="s">
        <v>9</v>
      </c>
      <c r="J11" s="43" t="s">
        <v>1</v>
      </c>
      <c r="K11" s="150"/>
    </row>
    <row r="12" spans="1:13">
      <c r="A12" s="51">
        <v>1</v>
      </c>
      <c r="B12" s="132" t="s">
        <v>20</v>
      </c>
      <c r="C12" s="132"/>
      <c r="D12" s="52"/>
      <c r="E12" s="52"/>
      <c r="F12" s="52"/>
      <c r="G12" s="52"/>
      <c r="H12" s="52"/>
      <c r="I12" s="52"/>
      <c r="J12" s="52"/>
      <c r="K12" s="52"/>
      <c r="M12" s="133"/>
    </row>
    <row r="13" spans="1:13">
      <c r="A13" s="53" t="s">
        <v>11</v>
      </c>
      <c r="B13" s="45" t="s">
        <v>21</v>
      </c>
      <c r="C13" s="45">
        <v>74209</v>
      </c>
      <c r="D13" s="54">
        <v>3</v>
      </c>
      <c r="E13" s="54" t="s">
        <v>0</v>
      </c>
      <c r="F13" s="22">
        <v>147.148</v>
      </c>
      <c r="G13" s="22">
        <v>97.432000000000002</v>
      </c>
      <c r="H13" s="22">
        <f>F13*D13</f>
        <v>441.44399999999996</v>
      </c>
      <c r="I13" s="55">
        <f>G13*D13</f>
        <v>292.29599999999999</v>
      </c>
      <c r="J13" s="55">
        <f>I13+H13</f>
        <v>733.74</v>
      </c>
      <c r="K13" s="56">
        <f>J13+M13</f>
        <v>917.17499999999995</v>
      </c>
      <c r="M13" s="133">
        <f>J13*25%</f>
        <v>183.435</v>
      </c>
    </row>
    <row r="14" spans="1:13" s="75" customFormat="1" ht="22.5">
      <c r="A14" s="83" t="s">
        <v>54</v>
      </c>
      <c r="B14" s="44" t="s">
        <v>56</v>
      </c>
      <c r="C14" s="44" t="s">
        <v>125</v>
      </c>
      <c r="D14" s="84">
        <v>618.5</v>
      </c>
      <c r="E14" s="84" t="s">
        <v>0</v>
      </c>
      <c r="F14" s="85">
        <v>1.48</v>
      </c>
      <c r="G14" s="85">
        <v>1</v>
      </c>
      <c r="H14" s="85">
        <f>F14*D14</f>
        <v>915.38</v>
      </c>
      <c r="I14" s="86">
        <f>G14*D14</f>
        <v>618.5</v>
      </c>
      <c r="J14" s="86">
        <f>SUM(H14:I14)</f>
        <v>1533.88</v>
      </c>
      <c r="K14" s="87">
        <f t="shared" ref="K14:K15" si="0">J14+M14</f>
        <v>1917.3500000000001</v>
      </c>
      <c r="M14" s="82">
        <f t="shared" ref="M14:M15" si="1">J14*25%</f>
        <v>383.47</v>
      </c>
    </row>
    <row r="15" spans="1:13" s="75" customFormat="1" ht="22.5">
      <c r="A15" s="83" t="s">
        <v>55</v>
      </c>
      <c r="B15" s="44" t="s">
        <v>57</v>
      </c>
      <c r="C15" s="44"/>
      <c r="D15" s="84">
        <v>88.5</v>
      </c>
      <c r="E15" s="84" t="s">
        <v>0</v>
      </c>
      <c r="F15" s="85"/>
      <c r="G15" s="85">
        <v>0.56999999999999995</v>
      </c>
      <c r="H15" s="85"/>
      <c r="I15" s="86">
        <f>G15*D15</f>
        <v>50.444999999999993</v>
      </c>
      <c r="J15" s="86">
        <f>SUM(I15)</f>
        <v>50.444999999999993</v>
      </c>
      <c r="K15" s="87">
        <f t="shared" si="0"/>
        <v>63.056249999999991</v>
      </c>
      <c r="M15" s="82">
        <f t="shared" si="1"/>
        <v>12.611249999999998</v>
      </c>
    </row>
    <row r="16" spans="1:13" s="75" customFormat="1">
      <c r="A16" s="88"/>
      <c r="B16" s="89" t="s">
        <v>30</v>
      </c>
      <c r="C16" s="57"/>
      <c r="D16" s="90"/>
      <c r="E16" s="90"/>
      <c r="F16" s="90"/>
      <c r="G16" s="90"/>
      <c r="H16" s="91">
        <f>SUM(H13:H15)</f>
        <v>1356.8240000000001</v>
      </c>
      <c r="I16" s="92">
        <f>SUM(I13:I15)</f>
        <v>961.24099999999999</v>
      </c>
      <c r="J16" s="92">
        <f>SUM(J13:J15)</f>
        <v>2318.0650000000001</v>
      </c>
      <c r="K16" s="93">
        <f>SUM(K13:K15)</f>
        <v>2897.5812500000002</v>
      </c>
      <c r="M16" s="82"/>
    </row>
    <row r="17" spans="1:13" s="75" customFormat="1">
      <c r="A17" s="94"/>
      <c r="B17" s="59"/>
      <c r="C17" s="59"/>
      <c r="D17" s="95"/>
      <c r="E17" s="95"/>
      <c r="F17" s="95"/>
      <c r="G17" s="95"/>
      <c r="H17" s="96"/>
      <c r="I17" s="97"/>
      <c r="J17" s="97"/>
      <c r="K17" s="97"/>
      <c r="M17" s="82"/>
    </row>
    <row r="18" spans="1:13" s="75" customFormat="1">
      <c r="A18" s="79">
        <v>2</v>
      </c>
      <c r="B18" s="80" t="s">
        <v>60</v>
      </c>
      <c r="C18" s="80"/>
      <c r="D18" s="81"/>
      <c r="E18" s="81"/>
      <c r="F18" s="81"/>
      <c r="G18" s="81"/>
      <c r="H18" s="81"/>
      <c r="I18" s="81"/>
      <c r="J18" s="81"/>
      <c r="K18" s="81"/>
      <c r="M18" s="82"/>
    </row>
    <row r="19" spans="1:13" s="75" customFormat="1" ht="22.5">
      <c r="A19" s="98" t="s">
        <v>22</v>
      </c>
      <c r="B19" s="40" t="s">
        <v>108</v>
      </c>
      <c r="C19" s="61" t="s">
        <v>58</v>
      </c>
      <c r="D19" s="99">
        <v>72</v>
      </c>
      <c r="E19" s="99" t="s">
        <v>0</v>
      </c>
      <c r="F19" s="99">
        <v>23.765999999999998</v>
      </c>
      <c r="G19" s="99">
        <v>15.686</v>
      </c>
      <c r="H19" s="85">
        <f>F19*D19</f>
        <v>1711.1519999999998</v>
      </c>
      <c r="I19" s="86">
        <f>G19*D19</f>
        <v>1129.3920000000001</v>
      </c>
      <c r="J19" s="86">
        <f>I19+H19</f>
        <v>2840.5439999999999</v>
      </c>
      <c r="K19" s="87">
        <f>M19+J19</f>
        <v>3550.68</v>
      </c>
      <c r="M19" s="82">
        <f t="shared" ref="M19:M59" si="2">J19*25%</f>
        <v>710.13599999999997</v>
      </c>
    </row>
    <row r="20" spans="1:13" s="104" customFormat="1" ht="33.75">
      <c r="A20" s="98" t="s">
        <v>23</v>
      </c>
      <c r="B20" s="41" t="s">
        <v>109</v>
      </c>
      <c r="C20" s="7">
        <v>6051</v>
      </c>
      <c r="D20" s="100">
        <v>72</v>
      </c>
      <c r="E20" s="100" t="s">
        <v>0</v>
      </c>
      <c r="F20" s="100">
        <v>7.8120000000000003</v>
      </c>
      <c r="G20" s="100">
        <v>5.2080000000000002</v>
      </c>
      <c r="H20" s="101">
        <f>F20*D20</f>
        <v>562.46400000000006</v>
      </c>
      <c r="I20" s="102">
        <f>G20*D20</f>
        <v>374.976</v>
      </c>
      <c r="J20" s="102">
        <f>SUM(H20:I20)</f>
        <v>937.44</v>
      </c>
      <c r="K20" s="103">
        <f>J20+M20</f>
        <v>1171.8000000000002</v>
      </c>
      <c r="M20" s="82">
        <f t="shared" si="2"/>
        <v>234.36</v>
      </c>
    </row>
    <row r="21" spans="1:13" s="75" customFormat="1" ht="22.5">
      <c r="A21" s="88" t="s">
        <v>24</v>
      </c>
      <c r="B21" s="40" t="s">
        <v>110</v>
      </c>
      <c r="C21" s="61" t="s">
        <v>59</v>
      </c>
      <c r="D21" s="99">
        <v>22.6</v>
      </c>
      <c r="E21" s="99" t="s">
        <v>0</v>
      </c>
      <c r="F21" s="99">
        <v>14</v>
      </c>
      <c r="G21" s="99">
        <v>7.7</v>
      </c>
      <c r="H21" s="85">
        <f>F21*D21</f>
        <v>316.40000000000003</v>
      </c>
      <c r="I21" s="86">
        <f>G21*D21</f>
        <v>174.02</v>
      </c>
      <c r="J21" s="86">
        <f>SUM(H21:I21)</f>
        <v>490.42000000000007</v>
      </c>
      <c r="K21" s="87">
        <f>J21+M21</f>
        <v>613.02500000000009</v>
      </c>
      <c r="M21" s="82">
        <f t="shared" si="2"/>
        <v>122.60500000000002</v>
      </c>
    </row>
    <row r="22" spans="1:13" s="75" customFormat="1" ht="45">
      <c r="A22" s="98" t="s">
        <v>61</v>
      </c>
      <c r="B22" s="40" t="s">
        <v>62</v>
      </c>
      <c r="C22" s="7"/>
      <c r="D22" s="100">
        <v>22.6</v>
      </c>
      <c r="E22" s="100" t="s">
        <v>0</v>
      </c>
      <c r="F22" s="100">
        <v>36</v>
      </c>
      <c r="G22" s="100">
        <v>12</v>
      </c>
      <c r="H22" s="101">
        <f>F22*D22</f>
        <v>813.6</v>
      </c>
      <c r="I22" s="102">
        <f>G22*D22</f>
        <v>271.20000000000005</v>
      </c>
      <c r="J22" s="102">
        <f>SUM(H22:I22)</f>
        <v>1084.8000000000002</v>
      </c>
      <c r="K22" s="103">
        <f>J22+M22</f>
        <v>1356.0000000000002</v>
      </c>
      <c r="M22" s="82">
        <f t="shared" si="2"/>
        <v>271.20000000000005</v>
      </c>
    </row>
    <row r="23" spans="1:13" s="75" customFormat="1" ht="33.75">
      <c r="A23" s="98" t="s">
        <v>63</v>
      </c>
      <c r="B23" s="40" t="s">
        <v>66</v>
      </c>
      <c r="C23" s="7" t="s">
        <v>64</v>
      </c>
      <c r="D23" s="100">
        <v>55</v>
      </c>
      <c r="E23" s="100" t="s">
        <v>65</v>
      </c>
      <c r="F23" s="100">
        <v>17.7</v>
      </c>
      <c r="G23" s="100">
        <v>11.8</v>
      </c>
      <c r="H23" s="101">
        <f>F23*D23</f>
        <v>973.5</v>
      </c>
      <c r="I23" s="102">
        <f>G23*D23</f>
        <v>649</v>
      </c>
      <c r="J23" s="102">
        <f>SUM(H23:I23)</f>
        <v>1622.5</v>
      </c>
      <c r="K23" s="103">
        <f>J23+M23</f>
        <v>2028.125</v>
      </c>
      <c r="M23" s="82">
        <f t="shared" si="2"/>
        <v>405.625</v>
      </c>
    </row>
    <row r="24" spans="1:13" s="75" customFormat="1">
      <c r="A24" s="88"/>
      <c r="B24" s="89" t="s">
        <v>127</v>
      </c>
      <c r="C24" s="57"/>
      <c r="D24" s="90"/>
      <c r="E24" s="90"/>
      <c r="F24" s="90"/>
      <c r="G24" s="90"/>
      <c r="H24" s="91">
        <f>SUM(H19:H23)</f>
        <v>4377.116</v>
      </c>
      <c r="I24" s="92">
        <f>SUM(I19:I23)</f>
        <v>2598.5879999999997</v>
      </c>
      <c r="J24" s="92">
        <f>SUM(J19:J23)</f>
        <v>6975.7040000000006</v>
      </c>
      <c r="K24" s="87">
        <f>SUM(K19:K23)</f>
        <v>8719.6299999999992</v>
      </c>
      <c r="M24" s="82"/>
    </row>
    <row r="25" spans="1:13">
      <c r="A25" s="58"/>
      <c r="B25" s="135"/>
      <c r="C25" s="134"/>
      <c r="D25" s="60"/>
      <c r="E25" s="60"/>
      <c r="F25" s="60"/>
      <c r="G25" s="60"/>
      <c r="H25" s="62"/>
      <c r="I25" s="63"/>
      <c r="J25" s="63"/>
      <c r="K25" s="63"/>
      <c r="M25" s="133"/>
    </row>
    <row r="26" spans="1:13">
      <c r="A26" s="58"/>
      <c r="B26" s="135"/>
      <c r="C26" s="134"/>
      <c r="D26" s="60"/>
      <c r="E26" s="60"/>
      <c r="F26" s="60"/>
      <c r="G26" s="60"/>
      <c r="H26" s="62"/>
      <c r="I26" s="63"/>
      <c r="J26" s="63"/>
      <c r="K26" s="63"/>
      <c r="M26" s="133"/>
    </row>
    <row r="27" spans="1:13">
      <c r="A27" s="58"/>
      <c r="B27" s="135"/>
      <c r="C27" s="144"/>
      <c r="D27" s="64"/>
      <c r="E27" s="64"/>
      <c r="F27" s="64"/>
      <c r="G27" s="64"/>
      <c r="H27" s="62"/>
      <c r="I27" s="63"/>
      <c r="J27" s="63"/>
      <c r="K27" s="63"/>
      <c r="M27" s="133"/>
    </row>
    <row r="28" spans="1:13">
      <c r="A28" s="58"/>
      <c r="B28" s="135"/>
      <c r="C28" s="145" t="s">
        <v>19</v>
      </c>
      <c r="D28" s="145"/>
      <c r="E28" s="145"/>
      <c r="F28" s="145"/>
      <c r="G28" s="145"/>
      <c r="H28" s="62"/>
      <c r="I28" s="63"/>
      <c r="J28" s="63"/>
      <c r="K28" s="63"/>
      <c r="M28" s="133"/>
    </row>
    <row r="29" spans="1:13">
      <c r="A29" s="58"/>
      <c r="B29" s="135"/>
      <c r="C29" s="146" t="s">
        <v>53</v>
      </c>
      <c r="D29" s="146"/>
      <c r="E29" s="146"/>
      <c r="F29" s="146"/>
      <c r="G29" s="146"/>
      <c r="H29" s="62"/>
      <c r="I29" s="63"/>
      <c r="J29" s="63"/>
      <c r="K29" s="63"/>
      <c r="M29" s="133"/>
    </row>
    <row r="30" spans="1:13">
      <c r="A30" s="58"/>
      <c r="B30" s="145"/>
      <c r="C30" s="145"/>
      <c r="D30" s="145"/>
      <c r="E30" s="145"/>
      <c r="F30" s="145"/>
      <c r="G30" s="60"/>
      <c r="H30" s="62"/>
      <c r="I30" s="63"/>
      <c r="J30" s="63"/>
      <c r="K30" s="63"/>
      <c r="M30" s="133"/>
    </row>
    <row r="31" spans="1:13">
      <c r="A31" s="58"/>
      <c r="B31" s="146"/>
      <c r="C31" s="146"/>
      <c r="D31" s="146"/>
      <c r="E31" s="146"/>
      <c r="F31" s="146"/>
      <c r="G31" s="60"/>
      <c r="H31" s="62"/>
      <c r="I31" s="63"/>
      <c r="J31" s="63"/>
      <c r="K31" s="63"/>
      <c r="M31" s="133"/>
    </row>
    <row r="32" spans="1:13">
      <c r="A32" s="58"/>
      <c r="B32" s="135"/>
      <c r="C32" s="134"/>
      <c r="D32" s="60"/>
      <c r="E32" s="60"/>
      <c r="F32" s="60"/>
      <c r="G32" s="60"/>
      <c r="H32" s="62"/>
      <c r="I32" s="63"/>
      <c r="J32" s="63"/>
      <c r="K32" s="63"/>
      <c r="M32" s="133"/>
    </row>
    <row r="33" spans="1:13">
      <c r="A33" s="58"/>
      <c r="B33" s="135"/>
      <c r="C33" s="134"/>
      <c r="D33" s="60"/>
      <c r="E33" s="60"/>
      <c r="F33" s="60"/>
      <c r="G33" s="60"/>
      <c r="H33" s="62"/>
      <c r="I33" s="63"/>
      <c r="J33" s="63"/>
      <c r="K33" s="63"/>
      <c r="M33" s="133"/>
    </row>
    <row r="34" spans="1:13">
      <c r="A34" s="58"/>
      <c r="B34" s="135"/>
      <c r="C34" s="134"/>
      <c r="D34" s="60"/>
      <c r="E34" s="60"/>
      <c r="F34" s="60"/>
      <c r="G34" s="60"/>
      <c r="H34" s="62"/>
      <c r="I34" s="63"/>
      <c r="J34" s="63"/>
      <c r="K34" s="63"/>
      <c r="M34" s="133"/>
    </row>
    <row r="35" spans="1:13" s="75" customFormat="1">
      <c r="A35" s="149" t="s">
        <v>3</v>
      </c>
      <c r="B35" s="151" t="s">
        <v>2</v>
      </c>
      <c r="C35" s="149" t="s">
        <v>12</v>
      </c>
      <c r="D35" s="152" t="s">
        <v>4</v>
      </c>
      <c r="E35" s="153" t="s">
        <v>5</v>
      </c>
      <c r="F35" s="147" t="s">
        <v>6</v>
      </c>
      <c r="G35" s="148"/>
      <c r="H35" s="147" t="s">
        <v>7</v>
      </c>
      <c r="I35" s="148"/>
      <c r="J35" s="76"/>
      <c r="K35" s="149" t="s">
        <v>13</v>
      </c>
      <c r="M35" s="82"/>
    </row>
    <row r="36" spans="1:13" s="75" customFormat="1" ht="22.5">
      <c r="A36" s="150"/>
      <c r="B36" s="151"/>
      <c r="C36" s="150"/>
      <c r="D36" s="152"/>
      <c r="E36" s="154"/>
      <c r="F36" s="77" t="s">
        <v>8</v>
      </c>
      <c r="G36" s="77" t="s">
        <v>9</v>
      </c>
      <c r="H36" s="77" t="s">
        <v>8</v>
      </c>
      <c r="I36" s="77" t="s">
        <v>9</v>
      </c>
      <c r="J36" s="78" t="s">
        <v>1</v>
      </c>
      <c r="K36" s="150"/>
      <c r="M36" s="82"/>
    </row>
    <row r="37" spans="1:13">
      <c r="A37" s="51">
        <v>3</v>
      </c>
      <c r="B37" s="132" t="s">
        <v>124</v>
      </c>
      <c r="C37" s="132"/>
      <c r="D37" s="52"/>
      <c r="E37" s="52"/>
      <c r="F37" s="52"/>
      <c r="G37" s="52"/>
      <c r="H37" s="52"/>
      <c r="I37" s="52"/>
      <c r="J37" s="52"/>
      <c r="K37" s="52"/>
      <c r="M37" s="133"/>
    </row>
    <row r="38" spans="1:13" s="75" customFormat="1" ht="22.5">
      <c r="A38" s="98" t="s">
        <v>92</v>
      </c>
      <c r="B38" s="42" t="s">
        <v>87</v>
      </c>
      <c r="C38" s="65"/>
      <c r="D38" s="99">
        <v>1.2</v>
      </c>
      <c r="E38" s="99" t="s">
        <v>10</v>
      </c>
      <c r="F38" s="108">
        <v>310</v>
      </c>
      <c r="G38" s="109">
        <v>162</v>
      </c>
      <c r="H38" s="85">
        <f t="shared" ref="H38:H45" si="3">F38*D38</f>
        <v>372</v>
      </c>
      <c r="I38" s="86">
        <f t="shared" ref="I38:I45" si="4">G38*D38</f>
        <v>194.4</v>
      </c>
      <c r="J38" s="86">
        <f>I38+H38</f>
        <v>566.4</v>
      </c>
      <c r="K38" s="87">
        <f t="shared" ref="K38:K45" si="5">J38+M38</f>
        <v>708</v>
      </c>
      <c r="M38" s="82">
        <f t="shared" si="2"/>
        <v>141.6</v>
      </c>
    </row>
    <row r="39" spans="1:13" s="75" customFormat="1" ht="22.5">
      <c r="A39" s="98" t="s">
        <v>93</v>
      </c>
      <c r="B39" s="40" t="s">
        <v>90</v>
      </c>
      <c r="C39" s="65"/>
      <c r="D39" s="99">
        <v>10</v>
      </c>
      <c r="E39" s="99" t="s">
        <v>67</v>
      </c>
      <c r="F39" s="99">
        <v>620</v>
      </c>
      <c r="G39" s="99">
        <v>60</v>
      </c>
      <c r="H39" s="85">
        <f t="shared" si="3"/>
        <v>6200</v>
      </c>
      <c r="I39" s="86">
        <f t="shared" si="4"/>
        <v>600</v>
      </c>
      <c r="J39" s="86">
        <f t="shared" ref="J39:J45" si="6">SUM(H39:I39)</f>
        <v>6800</v>
      </c>
      <c r="K39" s="87">
        <f t="shared" si="5"/>
        <v>8500</v>
      </c>
      <c r="M39" s="82">
        <f t="shared" si="2"/>
        <v>1700</v>
      </c>
    </row>
    <row r="40" spans="1:13" s="75" customFormat="1">
      <c r="A40" s="98" t="s">
        <v>94</v>
      </c>
      <c r="B40" s="40" t="s">
        <v>103</v>
      </c>
      <c r="C40" s="65"/>
      <c r="D40" s="99">
        <v>50</v>
      </c>
      <c r="E40" s="99" t="s">
        <v>65</v>
      </c>
      <c r="F40" s="99">
        <v>7.5</v>
      </c>
      <c r="G40" s="99">
        <v>3</v>
      </c>
      <c r="H40" s="85">
        <f t="shared" si="3"/>
        <v>375</v>
      </c>
      <c r="I40" s="86">
        <f t="shared" si="4"/>
        <v>150</v>
      </c>
      <c r="J40" s="86">
        <f t="shared" si="6"/>
        <v>525</v>
      </c>
      <c r="K40" s="87">
        <f t="shared" si="5"/>
        <v>656.25</v>
      </c>
      <c r="M40" s="82">
        <f t="shared" si="2"/>
        <v>131.25</v>
      </c>
    </row>
    <row r="41" spans="1:13" s="75" customFormat="1" ht="22.5">
      <c r="A41" s="98" t="s">
        <v>95</v>
      </c>
      <c r="B41" s="40" t="s">
        <v>106</v>
      </c>
      <c r="C41" s="65"/>
      <c r="D41" s="99">
        <v>30</v>
      </c>
      <c r="E41" s="99" t="s">
        <v>65</v>
      </c>
      <c r="F41" s="99">
        <v>1.26</v>
      </c>
      <c r="G41" s="99">
        <v>0.84399999999999997</v>
      </c>
      <c r="H41" s="85">
        <f t="shared" si="3"/>
        <v>37.799999999999997</v>
      </c>
      <c r="I41" s="86">
        <f t="shared" si="4"/>
        <v>25.32</v>
      </c>
      <c r="J41" s="86">
        <f t="shared" si="6"/>
        <v>63.12</v>
      </c>
      <c r="K41" s="87">
        <f t="shared" si="5"/>
        <v>78.899999999999991</v>
      </c>
      <c r="M41" s="82">
        <f t="shared" si="2"/>
        <v>15.78</v>
      </c>
    </row>
    <row r="42" spans="1:13" s="75" customFormat="1" ht="22.5">
      <c r="A42" s="98" t="s">
        <v>96</v>
      </c>
      <c r="B42" s="40" t="s">
        <v>105</v>
      </c>
      <c r="C42" s="65" t="s">
        <v>91</v>
      </c>
      <c r="D42" s="99">
        <v>50</v>
      </c>
      <c r="E42" s="99" t="s">
        <v>65</v>
      </c>
      <c r="F42" s="99">
        <v>4.5359999999999996</v>
      </c>
      <c r="G42" s="99">
        <v>3.024</v>
      </c>
      <c r="H42" s="85">
        <f t="shared" si="3"/>
        <v>226.79999999999998</v>
      </c>
      <c r="I42" s="86">
        <f t="shared" si="4"/>
        <v>151.19999999999999</v>
      </c>
      <c r="J42" s="86">
        <f t="shared" si="6"/>
        <v>378</v>
      </c>
      <c r="K42" s="87">
        <f t="shared" si="5"/>
        <v>472.5</v>
      </c>
      <c r="M42" s="82">
        <f t="shared" si="2"/>
        <v>94.5</v>
      </c>
    </row>
    <row r="43" spans="1:13" s="75" customFormat="1" ht="45">
      <c r="A43" s="98" t="s">
        <v>97</v>
      </c>
      <c r="B43" s="40" t="s">
        <v>100</v>
      </c>
      <c r="C43" s="65">
        <v>72278</v>
      </c>
      <c r="D43" s="99">
        <v>20</v>
      </c>
      <c r="E43" s="99" t="s">
        <v>67</v>
      </c>
      <c r="F43" s="99">
        <v>50.975999999999999</v>
      </c>
      <c r="G43" s="99">
        <v>33.984000000000002</v>
      </c>
      <c r="H43" s="85">
        <f t="shared" si="3"/>
        <v>1019.52</v>
      </c>
      <c r="I43" s="86">
        <f t="shared" si="4"/>
        <v>679.68000000000006</v>
      </c>
      <c r="J43" s="86">
        <f t="shared" si="6"/>
        <v>1699.2</v>
      </c>
      <c r="K43" s="87">
        <f t="shared" si="5"/>
        <v>2124</v>
      </c>
      <c r="M43" s="82">
        <f t="shared" si="2"/>
        <v>424.8</v>
      </c>
    </row>
    <row r="44" spans="1:13" s="75" customFormat="1" ht="56.25">
      <c r="A44" s="98" t="s">
        <v>98</v>
      </c>
      <c r="B44" s="7" t="s">
        <v>88</v>
      </c>
      <c r="C44" s="66" t="s">
        <v>89</v>
      </c>
      <c r="D44" s="100">
        <v>10</v>
      </c>
      <c r="E44" s="100" t="s">
        <v>67</v>
      </c>
      <c r="F44" s="100">
        <v>60</v>
      </c>
      <c r="G44" s="100">
        <v>35.71</v>
      </c>
      <c r="H44" s="101">
        <f t="shared" si="3"/>
        <v>600</v>
      </c>
      <c r="I44" s="102">
        <f t="shared" si="4"/>
        <v>357.1</v>
      </c>
      <c r="J44" s="102">
        <f t="shared" si="6"/>
        <v>957.1</v>
      </c>
      <c r="K44" s="103">
        <f t="shared" si="5"/>
        <v>1196.375</v>
      </c>
      <c r="M44" s="82">
        <f t="shared" si="2"/>
        <v>239.27500000000001</v>
      </c>
    </row>
    <row r="45" spans="1:13" s="75" customFormat="1" ht="22.5">
      <c r="A45" s="98" t="s">
        <v>102</v>
      </c>
      <c r="B45" s="7" t="s">
        <v>101</v>
      </c>
      <c r="C45" s="65"/>
      <c r="D45" s="99">
        <v>10</v>
      </c>
      <c r="E45" s="99" t="s">
        <v>67</v>
      </c>
      <c r="F45" s="99">
        <v>20</v>
      </c>
      <c r="G45" s="99">
        <v>7</v>
      </c>
      <c r="H45" s="85">
        <f t="shared" si="3"/>
        <v>200</v>
      </c>
      <c r="I45" s="86">
        <f t="shared" si="4"/>
        <v>70</v>
      </c>
      <c r="J45" s="86">
        <f t="shared" si="6"/>
        <v>270</v>
      </c>
      <c r="K45" s="87">
        <f t="shared" si="5"/>
        <v>337.5</v>
      </c>
      <c r="M45" s="82">
        <f t="shared" si="2"/>
        <v>67.5</v>
      </c>
    </row>
    <row r="46" spans="1:13" s="75" customFormat="1" ht="22.5">
      <c r="A46" s="98" t="s">
        <v>104</v>
      </c>
      <c r="B46" s="7" t="s">
        <v>99</v>
      </c>
      <c r="C46" s="65"/>
      <c r="D46" s="99">
        <v>20</v>
      </c>
      <c r="E46" s="99" t="s">
        <v>67</v>
      </c>
      <c r="F46" s="99">
        <v>60</v>
      </c>
      <c r="G46" s="99">
        <v>10</v>
      </c>
      <c r="H46" s="85">
        <f t="shared" ref="H46:H47" si="7">F46*D46</f>
        <v>1200</v>
      </c>
      <c r="I46" s="86">
        <f t="shared" ref="I46:I47" si="8">G46*D46</f>
        <v>200</v>
      </c>
      <c r="J46" s="86">
        <f t="shared" ref="J46:J47" si="9">I46+H46</f>
        <v>1400</v>
      </c>
      <c r="K46" s="87">
        <f t="shared" ref="K46:K47" si="10">J46+M46</f>
        <v>1750</v>
      </c>
      <c r="M46" s="82">
        <f t="shared" si="2"/>
        <v>350</v>
      </c>
    </row>
    <row r="47" spans="1:13" s="75" customFormat="1" ht="22.5">
      <c r="A47" s="98" t="s">
        <v>131</v>
      </c>
      <c r="B47" s="7" t="s">
        <v>107</v>
      </c>
      <c r="C47" s="65"/>
      <c r="D47" s="99">
        <v>1</v>
      </c>
      <c r="E47" s="99" t="s">
        <v>67</v>
      </c>
      <c r="F47" s="99">
        <v>27.948</v>
      </c>
      <c r="G47" s="99">
        <v>18.632000000000001</v>
      </c>
      <c r="H47" s="85">
        <f t="shared" si="7"/>
        <v>27.948</v>
      </c>
      <c r="I47" s="86">
        <f t="shared" si="8"/>
        <v>18.632000000000001</v>
      </c>
      <c r="J47" s="86">
        <f t="shared" si="9"/>
        <v>46.58</v>
      </c>
      <c r="K47" s="87">
        <f t="shared" si="10"/>
        <v>58.224999999999994</v>
      </c>
      <c r="M47" s="82">
        <f t="shared" si="2"/>
        <v>11.645</v>
      </c>
    </row>
    <row r="48" spans="1:13" s="75" customFormat="1">
      <c r="A48" s="88"/>
      <c r="B48" s="89" t="s">
        <v>128</v>
      </c>
      <c r="C48" s="57"/>
      <c r="D48" s="90"/>
      <c r="E48" s="90"/>
      <c r="F48" s="90"/>
      <c r="G48" s="90"/>
      <c r="H48" s="91">
        <f>SUM(H38:H47)</f>
        <v>10259.068000000001</v>
      </c>
      <c r="I48" s="92">
        <f>SUM(I38:I47)</f>
        <v>2446.3320000000003</v>
      </c>
      <c r="J48" s="92">
        <f>SUM(J38:J47)</f>
        <v>12705.400000000001</v>
      </c>
      <c r="K48" s="93">
        <f>SUM(K38:K47)</f>
        <v>15881.75</v>
      </c>
      <c r="M48" s="82"/>
    </row>
    <row r="49" spans="1:13" s="75" customFormat="1">
      <c r="A49" s="94"/>
      <c r="B49" s="105"/>
      <c r="C49" s="59"/>
      <c r="D49" s="95"/>
      <c r="E49" s="95"/>
      <c r="F49" s="95"/>
      <c r="G49" s="95"/>
      <c r="H49" s="106"/>
      <c r="I49" s="107"/>
      <c r="J49" s="107"/>
      <c r="K49" s="107"/>
      <c r="M49" s="82"/>
    </row>
    <row r="50" spans="1:13" s="75" customFormat="1">
      <c r="A50" s="79">
        <v>4</v>
      </c>
      <c r="B50" s="80" t="s">
        <v>68</v>
      </c>
      <c r="C50" s="80"/>
      <c r="D50" s="81"/>
      <c r="E50" s="81"/>
      <c r="F50" s="81"/>
      <c r="G50" s="81"/>
      <c r="H50" s="81"/>
      <c r="I50" s="81"/>
      <c r="J50" s="81"/>
      <c r="K50" s="81"/>
      <c r="M50" s="82"/>
    </row>
    <row r="51" spans="1:13" s="75" customFormat="1">
      <c r="A51" s="83" t="s">
        <v>69</v>
      </c>
      <c r="B51" s="40" t="s">
        <v>86</v>
      </c>
      <c r="C51" s="67"/>
      <c r="D51" s="99">
        <v>1</v>
      </c>
      <c r="E51" s="99" t="s">
        <v>67</v>
      </c>
      <c r="F51" s="99">
        <v>3070</v>
      </c>
      <c r="G51" s="99">
        <v>70</v>
      </c>
      <c r="H51" s="85">
        <f>F51*D51</f>
        <v>3070</v>
      </c>
      <c r="I51" s="86">
        <f>G51*D51</f>
        <v>70</v>
      </c>
      <c r="J51" s="86">
        <f t="shared" ref="J51:J59" si="11">SUM(H51:I51)</f>
        <v>3140</v>
      </c>
      <c r="K51" s="87">
        <f>J51+M51</f>
        <v>3925</v>
      </c>
      <c r="M51" s="82">
        <f t="shared" si="2"/>
        <v>785</v>
      </c>
    </row>
    <row r="52" spans="1:13" s="75" customFormat="1">
      <c r="A52" s="83" t="s">
        <v>70</v>
      </c>
      <c r="B52" s="40" t="s">
        <v>85</v>
      </c>
      <c r="C52" s="67"/>
      <c r="D52" s="99">
        <v>1</v>
      </c>
      <c r="E52" s="99" t="s">
        <v>67</v>
      </c>
      <c r="F52" s="99">
        <v>1105</v>
      </c>
      <c r="G52" s="99">
        <v>70</v>
      </c>
      <c r="H52" s="85">
        <f t="shared" ref="H52:H59" si="12">F52*D52</f>
        <v>1105</v>
      </c>
      <c r="I52" s="86">
        <f t="shared" ref="I52:I59" si="13">G52*D52</f>
        <v>70</v>
      </c>
      <c r="J52" s="86">
        <f t="shared" si="11"/>
        <v>1175</v>
      </c>
      <c r="K52" s="87">
        <f t="shared" ref="K52:K59" si="14">J52+M52</f>
        <v>1468.75</v>
      </c>
      <c r="M52" s="82">
        <f t="shared" si="2"/>
        <v>293.75</v>
      </c>
    </row>
    <row r="53" spans="1:13" s="75" customFormat="1">
      <c r="A53" s="83" t="s">
        <v>71</v>
      </c>
      <c r="B53" s="40" t="s">
        <v>78</v>
      </c>
      <c r="C53" s="67"/>
      <c r="D53" s="99">
        <v>1</v>
      </c>
      <c r="E53" s="99" t="s">
        <v>67</v>
      </c>
      <c r="F53" s="99">
        <v>1350</v>
      </c>
      <c r="G53" s="99">
        <v>70</v>
      </c>
      <c r="H53" s="85">
        <f t="shared" si="12"/>
        <v>1350</v>
      </c>
      <c r="I53" s="86">
        <f t="shared" si="13"/>
        <v>70</v>
      </c>
      <c r="J53" s="86">
        <f t="shared" si="11"/>
        <v>1420</v>
      </c>
      <c r="K53" s="87">
        <f t="shared" si="14"/>
        <v>1775</v>
      </c>
      <c r="M53" s="82">
        <f t="shared" si="2"/>
        <v>355</v>
      </c>
    </row>
    <row r="54" spans="1:13" s="75" customFormat="1">
      <c r="A54" s="83" t="s">
        <v>72</v>
      </c>
      <c r="B54" s="40" t="s">
        <v>79</v>
      </c>
      <c r="C54" s="67"/>
      <c r="D54" s="99">
        <v>1</v>
      </c>
      <c r="E54" s="99" t="s">
        <v>67</v>
      </c>
      <c r="F54" s="99">
        <v>1170</v>
      </c>
      <c r="G54" s="99">
        <v>70</v>
      </c>
      <c r="H54" s="85">
        <f t="shared" si="12"/>
        <v>1170</v>
      </c>
      <c r="I54" s="86">
        <f t="shared" si="13"/>
        <v>70</v>
      </c>
      <c r="J54" s="86">
        <f t="shared" si="11"/>
        <v>1240</v>
      </c>
      <c r="K54" s="87">
        <f t="shared" si="14"/>
        <v>1550</v>
      </c>
      <c r="M54" s="82">
        <f t="shared" si="2"/>
        <v>310</v>
      </c>
    </row>
    <row r="55" spans="1:13" s="75" customFormat="1">
      <c r="A55" s="83" t="s">
        <v>73</v>
      </c>
      <c r="B55" s="40" t="s">
        <v>80</v>
      </c>
      <c r="C55" s="67"/>
      <c r="D55" s="99">
        <v>1</v>
      </c>
      <c r="E55" s="99" t="s">
        <v>67</v>
      </c>
      <c r="F55" s="99">
        <v>1770</v>
      </c>
      <c r="G55" s="99">
        <v>70</v>
      </c>
      <c r="H55" s="85">
        <f t="shared" si="12"/>
        <v>1770</v>
      </c>
      <c r="I55" s="86">
        <f t="shared" si="13"/>
        <v>70</v>
      </c>
      <c r="J55" s="86">
        <f t="shared" si="11"/>
        <v>1840</v>
      </c>
      <c r="K55" s="87">
        <f t="shared" si="14"/>
        <v>2300</v>
      </c>
      <c r="M55" s="82">
        <f t="shared" si="2"/>
        <v>460</v>
      </c>
    </row>
    <row r="56" spans="1:13" s="75" customFormat="1">
      <c r="A56" s="83" t="s">
        <v>74</v>
      </c>
      <c r="B56" s="40" t="s">
        <v>82</v>
      </c>
      <c r="C56" s="67"/>
      <c r="D56" s="99">
        <v>1</v>
      </c>
      <c r="E56" s="99" t="s">
        <v>67</v>
      </c>
      <c r="F56" s="99">
        <v>2470</v>
      </c>
      <c r="G56" s="99">
        <v>70</v>
      </c>
      <c r="H56" s="85">
        <f t="shared" si="12"/>
        <v>2470</v>
      </c>
      <c r="I56" s="86">
        <f t="shared" si="13"/>
        <v>70</v>
      </c>
      <c r="J56" s="86">
        <f t="shared" si="11"/>
        <v>2540</v>
      </c>
      <c r="K56" s="87">
        <f t="shared" si="14"/>
        <v>3175</v>
      </c>
      <c r="M56" s="82">
        <f t="shared" si="2"/>
        <v>635</v>
      </c>
    </row>
    <row r="57" spans="1:13" s="75" customFormat="1">
      <c r="A57" s="83" t="s">
        <v>75</v>
      </c>
      <c r="B57" s="40" t="s">
        <v>83</v>
      </c>
      <c r="C57" s="67"/>
      <c r="D57" s="99">
        <v>1</v>
      </c>
      <c r="E57" s="99" t="s">
        <v>67</v>
      </c>
      <c r="F57" s="99">
        <v>3560</v>
      </c>
      <c r="G57" s="99">
        <v>70</v>
      </c>
      <c r="H57" s="85">
        <f t="shared" si="12"/>
        <v>3560</v>
      </c>
      <c r="I57" s="86">
        <f t="shared" si="13"/>
        <v>70</v>
      </c>
      <c r="J57" s="86">
        <f t="shared" si="11"/>
        <v>3630</v>
      </c>
      <c r="K57" s="87">
        <f t="shared" si="14"/>
        <v>4537.5</v>
      </c>
      <c r="M57" s="82">
        <f t="shared" si="2"/>
        <v>907.5</v>
      </c>
    </row>
    <row r="58" spans="1:13" s="75" customFormat="1">
      <c r="A58" s="83" t="s">
        <v>76</v>
      </c>
      <c r="B58" s="40" t="s">
        <v>84</v>
      </c>
      <c r="C58" s="67"/>
      <c r="D58" s="99">
        <v>1</v>
      </c>
      <c r="E58" s="99" t="s">
        <v>67</v>
      </c>
      <c r="F58" s="99">
        <v>2300</v>
      </c>
      <c r="G58" s="99">
        <v>70</v>
      </c>
      <c r="H58" s="85">
        <f t="shared" si="12"/>
        <v>2300</v>
      </c>
      <c r="I58" s="86">
        <f t="shared" si="13"/>
        <v>70</v>
      </c>
      <c r="J58" s="86">
        <f t="shared" si="11"/>
        <v>2370</v>
      </c>
      <c r="K58" s="87">
        <f t="shared" si="14"/>
        <v>2962.5</v>
      </c>
      <c r="M58" s="82">
        <f t="shared" si="2"/>
        <v>592.5</v>
      </c>
    </row>
    <row r="59" spans="1:13" s="75" customFormat="1">
      <c r="A59" s="83" t="s">
        <v>77</v>
      </c>
      <c r="B59" s="40" t="s">
        <v>81</v>
      </c>
      <c r="C59" s="67"/>
      <c r="D59" s="99">
        <v>1</v>
      </c>
      <c r="E59" s="99" t="s">
        <v>67</v>
      </c>
      <c r="F59" s="99">
        <v>1105</v>
      </c>
      <c r="G59" s="99">
        <v>70</v>
      </c>
      <c r="H59" s="85">
        <f t="shared" si="12"/>
        <v>1105</v>
      </c>
      <c r="I59" s="86">
        <f t="shared" si="13"/>
        <v>70</v>
      </c>
      <c r="J59" s="86">
        <f t="shared" si="11"/>
        <v>1175</v>
      </c>
      <c r="K59" s="87">
        <f t="shared" si="14"/>
        <v>1468.75</v>
      </c>
      <c r="M59" s="82">
        <f t="shared" si="2"/>
        <v>293.75</v>
      </c>
    </row>
    <row r="60" spans="1:13" s="75" customFormat="1">
      <c r="A60" s="88"/>
      <c r="B60" s="89" t="s">
        <v>129</v>
      </c>
      <c r="C60" s="57"/>
      <c r="D60" s="90"/>
      <c r="E60" s="90"/>
      <c r="F60" s="90"/>
      <c r="G60" s="90"/>
      <c r="H60" s="91">
        <f>SUM(H51:H59)</f>
        <v>17900</v>
      </c>
      <c r="I60" s="92">
        <f>SUM(I51:I59)</f>
        <v>630</v>
      </c>
      <c r="J60" s="92">
        <f>SUM(J51:J59)</f>
        <v>18530</v>
      </c>
      <c r="K60" s="93">
        <f>SUM(K51:K59)</f>
        <v>23162.5</v>
      </c>
      <c r="M60" s="82">
        <f>J60*25%</f>
        <v>4632.5</v>
      </c>
    </row>
    <row r="61" spans="1:13">
      <c r="A61" s="58"/>
      <c r="B61" s="135"/>
      <c r="C61" s="134"/>
      <c r="D61" s="60"/>
      <c r="E61" s="60"/>
      <c r="F61" s="60"/>
      <c r="G61" s="60"/>
      <c r="H61" s="62"/>
      <c r="I61" s="63"/>
      <c r="J61" s="63"/>
      <c r="K61" s="63"/>
      <c r="M61" s="133"/>
    </row>
    <row r="62" spans="1:13">
      <c r="A62" s="58"/>
      <c r="B62" s="135"/>
      <c r="C62" s="134"/>
      <c r="D62" s="60"/>
      <c r="E62" s="60"/>
      <c r="F62" s="60"/>
      <c r="G62" s="60"/>
      <c r="H62" s="62"/>
      <c r="I62" s="63"/>
      <c r="J62" s="63"/>
      <c r="K62" s="63"/>
      <c r="M62" s="133"/>
    </row>
    <row r="63" spans="1:13">
      <c r="A63" s="58"/>
      <c r="B63" s="135"/>
      <c r="C63" s="134"/>
      <c r="D63" s="60"/>
      <c r="E63" s="60"/>
      <c r="F63" s="60"/>
      <c r="G63" s="60"/>
      <c r="H63" s="62"/>
      <c r="I63" s="63"/>
      <c r="J63" s="63"/>
      <c r="K63" s="63"/>
      <c r="M63" s="133"/>
    </row>
    <row r="64" spans="1:13">
      <c r="A64" s="58"/>
      <c r="B64" s="135"/>
      <c r="C64" s="134"/>
      <c r="D64" s="60"/>
      <c r="E64" s="60"/>
      <c r="F64" s="60"/>
      <c r="G64" s="60"/>
      <c r="H64" s="62"/>
      <c r="I64" s="63"/>
      <c r="J64" s="63"/>
      <c r="K64" s="63"/>
      <c r="M64" s="133"/>
    </row>
    <row r="65" spans="1:13">
      <c r="A65" s="58"/>
      <c r="B65" s="135"/>
      <c r="C65" s="134"/>
      <c r="D65" s="60"/>
      <c r="E65" s="60"/>
      <c r="F65" s="60"/>
      <c r="G65" s="60"/>
      <c r="H65" s="62"/>
      <c r="I65" s="63"/>
      <c r="J65" s="63"/>
      <c r="K65" s="63"/>
      <c r="M65" s="133"/>
    </row>
    <row r="66" spans="1:13" s="75" customFormat="1">
      <c r="A66" s="149" t="s">
        <v>3</v>
      </c>
      <c r="B66" s="151" t="s">
        <v>2</v>
      </c>
      <c r="C66" s="149" t="s">
        <v>12</v>
      </c>
      <c r="D66" s="152" t="s">
        <v>4</v>
      </c>
      <c r="E66" s="153" t="s">
        <v>5</v>
      </c>
      <c r="F66" s="147" t="s">
        <v>6</v>
      </c>
      <c r="G66" s="148"/>
      <c r="H66" s="147" t="s">
        <v>7</v>
      </c>
      <c r="I66" s="148"/>
      <c r="J66" s="76"/>
      <c r="K66" s="149" t="s">
        <v>13</v>
      </c>
      <c r="M66" s="82"/>
    </row>
    <row r="67" spans="1:13" s="75" customFormat="1" ht="22.5">
      <c r="A67" s="150"/>
      <c r="B67" s="151"/>
      <c r="C67" s="150"/>
      <c r="D67" s="152"/>
      <c r="E67" s="154"/>
      <c r="F67" s="77" t="s">
        <v>8</v>
      </c>
      <c r="G67" s="77" t="s">
        <v>9</v>
      </c>
      <c r="H67" s="77" t="s">
        <v>8</v>
      </c>
      <c r="I67" s="77" t="s">
        <v>9</v>
      </c>
      <c r="J67" s="78" t="s">
        <v>1</v>
      </c>
      <c r="K67" s="150"/>
      <c r="M67" s="82"/>
    </row>
    <row r="68" spans="1:13" s="75" customFormat="1">
      <c r="A68" s="79">
        <v>5</v>
      </c>
      <c r="B68" s="80" t="s">
        <v>118</v>
      </c>
      <c r="C68" s="80"/>
      <c r="D68" s="81"/>
      <c r="E68" s="81"/>
      <c r="F68" s="81"/>
      <c r="G68" s="81"/>
      <c r="H68" s="81"/>
      <c r="I68" s="81"/>
      <c r="J68" s="81"/>
      <c r="K68" s="81"/>
      <c r="M68" s="82"/>
    </row>
    <row r="69" spans="1:13" s="75" customFormat="1" ht="33.75">
      <c r="A69" s="98" t="s">
        <v>113</v>
      </c>
      <c r="B69" s="40" t="s">
        <v>111</v>
      </c>
      <c r="C69" s="7" t="s">
        <v>112</v>
      </c>
      <c r="D69" s="100">
        <v>27</v>
      </c>
      <c r="E69" s="100" t="s">
        <v>10</v>
      </c>
      <c r="F69" s="100">
        <v>214.01</v>
      </c>
      <c r="G69" s="100">
        <v>142.67599999999999</v>
      </c>
      <c r="H69" s="110">
        <f>F69*D69</f>
        <v>5778.2699999999995</v>
      </c>
      <c r="I69" s="103">
        <f>G69*D69</f>
        <v>3852.2519999999995</v>
      </c>
      <c r="J69" s="103">
        <f>I69+H69</f>
        <v>9630.521999999999</v>
      </c>
      <c r="K69" s="103">
        <f>J69+M69</f>
        <v>12038.152499999998</v>
      </c>
      <c r="M69" s="82">
        <f t="shared" ref="M69:M71" si="15">J69*25%</f>
        <v>2407.6304999999998</v>
      </c>
    </row>
    <row r="70" spans="1:13" s="75" customFormat="1" ht="22.5">
      <c r="A70" s="83" t="s">
        <v>114</v>
      </c>
      <c r="B70" s="40" t="s">
        <v>132</v>
      </c>
      <c r="C70" s="61"/>
      <c r="D70" s="99">
        <v>530</v>
      </c>
      <c r="E70" s="99" t="s">
        <v>0</v>
      </c>
      <c r="F70" s="99">
        <v>12</v>
      </c>
      <c r="G70" s="99">
        <v>10</v>
      </c>
      <c r="H70" s="111">
        <f>F70*D70</f>
        <v>6360</v>
      </c>
      <c r="I70" s="87">
        <f>G70*D70</f>
        <v>5300</v>
      </c>
      <c r="J70" s="87">
        <f>SUM(H70:I70)</f>
        <v>11660</v>
      </c>
      <c r="K70" s="87">
        <f>J70+M70</f>
        <v>14575</v>
      </c>
      <c r="M70" s="82">
        <f t="shared" si="15"/>
        <v>2915</v>
      </c>
    </row>
    <row r="71" spans="1:13" s="75" customFormat="1">
      <c r="A71" s="83" t="s">
        <v>115</v>
      </c>
      <c r="B71" s="40" t="s">
        <v>117</v>
      </c>
      <c r="C71" s="61">
        <v>79467</v>
      </c>
      <c r="D71" s="99">
        <v>300</v>
      </c>
      <c r="E71" s="99" t="s">
        <v>116</v>
      </c>
      <c r="F71" s="99">
        <v>3.9780000000000002</v>
      </c>
      <c r="G71" s="99">
        <v>2.6520000000000001</v>
      </c>
      <c r="H71" s="111">
        <f>F71*D71</f>
        <v>1193.4000000000001</v>
      </c>
      <c r="I71" s="87">
        <f>G71*D71</f>
        <v>795.6</v>
      </c>
      <c r="J71" s="87">
        <f>H71+I71</f>
        <v>1989</v>
      </c>
      <c r="K71" s="87">
        <f>J71+M71</f>
        <v>2486.25</v>
      </c>
      <c r="M71" s="82">
        <f t="shared" si="15"/>
        <v>497.25</v>
      </c>
    </row>
    <row r="72" spans="1:13" s="75" customFormat="1">
      <c r="A72" s="88"/>
      <c r="B72" s="89" t="s">
        <v>130</v>
      </c>
      <c r="C72" s="57"/>
      <c r="D72" s="90"/>
      <c r="E72" s="90"/>
      <c r="F72" s="90"/>
      <c r="G72" s="90"/>
      <c r="H72" s="91"/>
      <c r="I72" s="92"/>
      <c r="J72" s="92">
        <f>J71+J70+J69</f>
        <v>23279.521999999997</v>
      </c>
      <c r="K72" s="93">
        <f>K71+K70+K69</f>
        <v>29099.402499999997</v>
      </c>
      <c r="M72" s="82"/>
    </row>
    <row r="73" spans="1:13" s="75" customFormat="1">
      <c r="A73" s="94"/>
      <c r="B73" s="105"/>
      <c r="C73" s="59"/>
      <c r="D73" s="95"/>
      <c r="E73" s="95"/>
      <c r="F73" s="95"/>
      <c r="G73" s="95"/>
      <c r="H73" s="106"/>
      <c r="I73" s="107"/>
      <c r="J73" s="107"/>
      <c r="K73" s="107"/>
      <c r="M73" s="82"/>
    </row>
    <row r="74" spans="1:13" s="75" customFormat="1">
      <c r="A74" s="79">
        <v>6</v>
      </c>
      <c r="B74" s="80" t="s">
        <v>26</v>
      </c>
      <c r="C74" s="80"/>
      <c r="D74" s="81"/>
      <c r="E74" s="81"/>
      <c r="F74" s="81"/>
      <c r="G74" s="81"/>
      <c r="H74" s="81"/>
      <c r="I74" s="81"/>
      <c r="J74" s="81"/>
      <c r="K74" s="81"/>
      <c r="M74" s="82"/>
    </row>
    <row r="75" spans="1:13" s="75" customFormat="1">
      <c r="A75" s="83" t="s">
        <v>51</v>
      </c>
      <c r="B75" s="112" t="s">
        <v>50</v>
      </c>
      <c r="C75" s="44">
        <v>9537</v>
      </c>
      <c r="D75" s="84">
        <v>88.5</v>
      </c>
      <c r="E75" s="84" t="s">
        <v>0</v>
      </c>
      <c r="F75" s="85"/>
      <c r="G75" s="85">
        <v>1.2</v>
      </c>
      <c r="H75" s="85">
        <f>F75*D75</f>
        <v>0</v>
      </c>
      <c r="I75" s="86">
        <f>G75*D75</f>
        <v>106.2</v>
      </c>
      <c r="J75" s="86">
        <f>SUM(H75:I75)</f>
        <v>106.2</v>
      </c>
      <c r="K75" s="87">
        <f>J75+M75</f>
        <v>132.75</v>
      </c>
      <c r="M75" s="82">
        <f t="shared" ref="M75:M77" si="16">J75*25%</f>
        <v>26.55</v>
      </c>
    </row>
    <row r="76" spans="1:13" s="75" customFormat="1">
      <c r="A76" s="83" t="s">
        <v>52</v>
      </c>
      <c r="B76" s="113" t="s">
        <v>27</v>
      </c>
      <c r="C76" s="44"/>
      <c r="D76" s="84">
        <v>5</v>
      </c>
      <c r="E76" s="84" t="s">
        <v>28</v>
      </c>
      <c r="F76" s="85">
        <v>10</v>
      </c>
      <c r="G76" s="85">
        <v>7</v>
      </c>
      <c r="H76" s="85">
        <f t="shared" ref="H76" si="17">F76*D76</f>
        <v>50</v>
      </c>
      <c r="I76" s="86">
        <f t="shared" ref="I76" si="18">G76*D76</f>
        <v>35</v>
      </c>
      <c r="J76" s="86">
        <f t="shared" ref="J76" si="19">SUM(H76:I76)</f>
        <v>85</v>
      </c>
      <c r="K76" s="87">
        <f t="shared" ref="K76:K77" si="20">J76+M76</f>
        <v>106.25</v>
      </c>
      <c r="M76" s="82">
        <f t="shared" si="16"/>
        <v>21.25</v>
      </c>
    </row>
    <row r="77" spans="1:13" s="75" customFormat="1">
      <c r="A77" s="88"/>
      <c r="B77" s="89" t="s">
        <v>29</v>
      </c>
      <c r="C77" s="57"/>
      <c r="D77" s="90"/>
      <c r="E77" s="90"/>
      <c r="F77" s="90"/>
      <c r="G77" s="90"/>
      <c r="H77" s="91">
        <f>SUM(H75:H76)</f>
        <v>50</v>
      </c>
      <c r="I77" s="92">
        <f>SUM(I75:I76)</f>
        <v>141.19999999999999</v>
      </c>
      <c r="J77" s="92">
        <f>SUM(H77:I77)</f>
        <v>191.2</v>
      </c>
      <c r="K77" s="87">
        <f t="shared" si="20"/>
        <v>239</v>
      </c>
      <c r="M77" s="82">
        <f t="shared" si="16"/>
        <v>47.8</v>
      </c>
    </row>
    <row r="78" spans="1:13" s="75" customFormat="1" ht="12" thickBot="1">
      <c r="A78" s="94"/>
      <c r="B78" s="6"/>
      <c r="C78" s="114"/>
      <c r="D78" s="95"/>
      <c r="E78" s="95"/>
      <c r="F78" s="95"/>
      <c r="G78" s="95"/>
      <c r="H78" s="96"/>
      <c r="I78" s="97"/>
      <c r="J78" s="97"/>
      <c r="K78" s="97"/>
      <c r="M78" s="82"/>
    </row>
    <row r="79" spans="1:13" s="75" customFormat="1" ht="23.25" thickBot="1">
      <c r="A79" s="115"/>
      <c r="B79" s="116" t="s">
        <v>14</v>
      </c>
      <c r="C79" s="68"/>
      <c r="D79" s="68"/>
      <c r="E79" s="68"/>
      <c r="F79" s="68"/>
      <c r="G79" s="117"/>
      <c r="H79" s="117"/>
      <c r="I79" s="118"/>
      <c r="J79" s="46" t="s">
        <v>135</v>
      </c>
      <c r="K79" s="47" t="s">
        <v>136</v>
      </c>
    </row>
    <row r="80" spans="1:13" s="75" customFormat="1" ht="12" thickBot="1">
      <c r="A80" s="119"/>
      <c r="B80" s="120"/>
      <c r="C80" s="121"/>
      <c r="D80" s="122"/>
      <c r="E80" s="123"/>
      <c r="F80" s="123"/>
      <c r="G80" s="124"/>
      <c r="H80" s="124"/>
      <c r="I80" s="125"/>
      <c r="J80" s="126">
        <f>J77+J48+J24+J16+J60+J72</f>
        <v>63999.891000000003</v>
      </c>
      <c r="K80" s="127">
        <f>K77+K48+K24+K16+K60+K72</f>
        <v>79999.86374999999</v>
      </c>
    </row>
    <row r="81" spans="1:13">
      <c r="A81" s="69"/>
      <c r="B81" s="70"/>
      <c r="C81" s="48"/>
      <c r="D81" s="71"/>
      <c r="E81" s="72"/>
      <c r="F81" s="72"/>
      <c r="G81" s="137"/>
      <c r="I81" s="73"/>
      <c r="J81" s="74"/>
      <c r="K81" s="137"/>
    </row>
    <row r="82" spans="1:13">
      <c r="A82" s="69"/>
      <c r="B82" s="70"/>
      <c r="C82" s="143"/>
      <c r="D82" s="142"/>
      <c r="E82" s="142"/>
      <c r="F82" s="142"/>
      <c r="G82" s="142" t="s">
        <v>119</v>
      </c>
      <c r="I82" s="73"/>
      <c r="J82" s="74"/>
      <c r="K82" s="138"/>
    </row>
    <row r="83" spans="1:13">
      <c r="A83" s="69"/>
      <c r="B83" s="70"/>
      <c r="C83" s="135"/>
      <c r="D83" s="142"/>
      <c r="E83" s="142"/>
      <c r="F83" s="142"/>
      <c r="G83" s="142"/>
      <c r="I83" s="73"/>
      <c r="J83" s="74"/>
      <c r="K83" s="138"/>
    </row>
    <row r="84" spans="1:13">
      <c r="A84" s="69"/>
      <c r="B84" s="70"/>
      <c r="C84" s="136"/>
      <c r="D84" s="136"/>
      <c r="E84" s="64"/>
      <c r="F84" s="64"/>
      <c r="G84" s="64"/>
      <c r="I84" s="73"/>
      <c r="J84" s="74"/>
      <c r="K84" s="138"/>
    </row>
    <row r="85" spans="1:13">
      <c r="A85" s="69"/>
      <c r="B85" s="70"/>
      <c r="C85" s="155" t="s">
        <v>19</v>
      </c>
      <c r="D85" s="155"/>
      <c r="E85" s="155"/>
      <c r="F85" s="155"/>
      <c r="G85" s="155"/>
      <c r="I85" s="73"/>
      <c r="J85" s="74"/>
      <c r="K85" s="137"/>
    </row>
    <row r="86" spans="1:13">
      <c r="A86" s="58"/>
      <c r="B86" s="135"/>
      <c r="C86" s="146" t="s">
        <v>53</v>
      </c>
      <c r="D86" s="146"/>
      <c r="E86" s="146"/>
      <c r="F86" s="146"/>
      <c r="G86" s="146"/>
      <c r="H86" s="60"/>
      <c r="I86" s="60"/>
      <c r="J86" s="73"/>
      <c r="K86" s="73"/>
      <c r="M86" s="139"/>
    </row>
    <row r="87" spans="1:13">
      <c r="A87" s="58"/>
      <c r="B87" s="135"/>
      <c r="H87" s="142"/>
      <c r="I87" s="142"/>
      <c r="J87" s="73"/>
      <c r="K87" s="73"/>
    </row>
    <row r="88" spans="1:13">
      <c r="A88" s="58"/>
      <c r="B88" s="135"/>
      <c r="H88" s="142"/>
      <c r="I88" s="142"/>
      <c r="J88" s="73"/>
      <c r="K88" s="73"/>
    </row>
    <row r="89" spans="1:13">
      <c r="A89" s="58"/>
      <c r="B89" s="135"/>
      <c r="H89" s="60"/>
      <c r="I89" s="60"/>
      <c r="J89" s="73"/>
      <c r="K89" s="73"/>
    </row>
    <row r="90" spans="1:13">
      <c r="A90" s="58"/>
      <c r="B90" s="135"/>
      <c r="H90" s="60"/>
      <c r="I90" s="60"/>
      <c r="J90" s="73"/>
      <c r="K90" s="73"/>
    </row>
    <row r="91" spans="1:13">
      <c r="A91" s="58"/>
      <c r="B91" s="135"/>
      <c r="H91" s="60"/>
      <c r="I91" s="60"/>
      <c r="J91" s="73"/>
      <c r="K91" s="73"/>
    </row>
    <row r="92" spans="1:13">
      <c r="A92" s="58"/>
      <c r="B92" s="135"/>
      <c r="C92" s="135"/>
      <c r="D92" s="60"/>
      <c r="E92" s="60"/>
      <c r="F92" s="60"/>
      <c r="G92" s="60"/>
      <c r="H92" s="60"/>
      <c r="I92" s="60"/>
      <c r="J92" s="73"/>
      <c r="K92" s="73"/>
    </row>
    <row r="93" spans="1:13">
      <c r="A93" s="58"/>
      <c r="B93" s="135"/>
      <c r="C93" s="135"/>
      <c r="D93" s="60"/>
      <c r="E93" s="60"/>
      <c r="F93" s="60"/>
      <c r="G93" s="60"/>
      <c r="H93" s="60"/>
      <c r="I93" s="60"/>
      <c r="J93" s="73"/>
      <c r="K93" s="73"/>
    </row>
    <row r="94" spans="1:13">
      <c r="A94" s="58"/>
      <c r="B94" s="135"/>
      <c r="C94" s="135"/>
      <c r="D94" s="60"/>
      <c r="E94" s="60"/>
      <c r="F94" s="60"/>
      <c r="G94" s="60"/>
      <c r="H94" s="60"/>
      <c r="I94" s="60"/>
      <c r="J94" s="73"/>
      <c r="K94" s="73"/>
    </row>
    <row r="95" spans="1:13">
      <c r="A95" s="58"/>
      <c r="B95" s="135"/>
      <c r="C95" s="135"/>
      <c r="D95" s="60"/>
      <c r="E95" s="60"/>
      <c r="F95" s="60"/>
      <c r="G95" s="60"/>
      <c r="H95" s="60"/>
      <c r="I95" s="60"/>
      <c r="J95" s="73"/>
      <c r="K95" s="73"/>
    </row>
    <row r="96" spans="1:13">
      <c r="A96" s="58"/>
      <c r="D96" s="128"/>
      <c r="G96" s="60"/>
      <c r="H96" s="60"/>
      <c r="I96" s="60"/>
      <c r="J96" s="73"/>
      <c r="K96" s="73"/>
    </row>
    <row r="97" spans="4:4">
      <c r="D97" s="128"/>
    </row>
    <row r="98" spans="4:4">
      <c r="D98" s="128"/>
    </row>
    <row r="117" spans="2:11">
      <c r="B117" s="140"/>
      <c r="D117" s="128"/>
    </row>
    <row r="124" spans="2:11">
      <c r="D124" s="128"/>
      <c r="J124" s="141"/>
      <c r="K124" s="141"/>
    </row>
    <row r="126" spans="2:11">
      <c r="D126" s="128"/>
      <c r="J126" s="141"/>
      <c r="K126" s="141"/>
    </row>
  </sheetData>
  <mergeCells count="34">
    <mergeCell ref="A1:K1"/>
    <mergeCell ref="A5:M5"/>
    <mergeCell ref="A2:K2"/>
    <mergeCell ref="A3:K3"/>
    <mergeCell ref="H10:I10"/>
    <mergeCell ref="F10:G10"/>
    <mergeCell ref="K10:K11"/>
    <mergeCell ref="E10:E11"/>
    <mergeCell ref="C10:C11"/>
    <mergeCell ref="B10:B11"/>
    <mergeCell ref="A10:A11"/>
    <mergeCell ref="D10:D11"/>
    <mergeCell ref="F66:G66"/>
    <mergeCell ref="H66:I66"/>
    <mergeCell ref="K66:K67"/>
    <mergeCell ref="C86:G86"/>
    <mergeCell ref="C85:G85"/>
    <mergeCell ref="A66:A67"/>
    <mergeCell ref="B66:B67"/>
    <mergeCell ref="C66:C67"/>
    <mergeCell ref="D66:D67"/>
    <mergeCell ref="E66:E67"/>
    <mergeCell ref="A35:A36"/>
    <mergeCell ref="B35:B36"/>
    <mergeCell ref="C35:C36"/>
    <mergeCell ref="D35:D36"/>
    <mergeCell ref="E35:E36"/>
    <mergeCell ref="C28:G28"/>
    <mergeCell ref="C29:G29"/>
    <mergeCell ref="F35:G35"/>
    <mergeCell ref="H35:I35"/>
    <mergeCell ref="K35:K36"/>
    <mergeCell ref="B30:F30"/>
    <mergeCell ref="B31:F31"/>
  </mergeCells>
  <phoneticPr fontId="4" type="noConversion"/>
  <pageMargins left="0.70866141732283472" right="0.59055118110236227" top="1.1811023622047245" bottom="0.19685039370078741" header="0.51181102362204722" footer="0.39370078740157483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0"/>
  <sheetViews>
    <sheetView tabSelected="1" workbookViewId="0">
      <selection activeCell="C19" sqref="C19"/>
    </sheetView>
  </sheetViews>
  <sheetFormatPr defaultRowHeight="12.75"/>
  <cols>
    <col min="1" max="1" width="33" customWidth="1"/>
    <col min="2" max="2" width="16.28515625" customWidth="1"/>
    <col min="3" max="6" width="16.140625" style="1" customWidth="1"/>
    <col min="7" max="7" width="15.28515625" customWidth="1"/>
    <col min="8" max="8" width="13.42578125" customWidth="1"/>
    <col min="9" max="9" width="12.28515625" customWidth="1"/>
  </cols>
  <sheetData>
    <row r="1" spans="1:14" ht="15.75">
      <c r="A1" s="161" t="s">
        <v>46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</row>
    <row r="2" spans="1:14">
      <c r="A2" s="162" t="s">
        <v>47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</row>
    <row r="3" spans="1:14">
      <c r="A3" s="163" t="s">
        <v>48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ht="13.5" thickBot="1">
      <c r="C4"/>
      <c r="D4"/>
      <c r="E4"/>
      <c r="F4"/>
    </row>
    <row r="5" spans="1:14" ht="15.75" customHeight="1" thickBot="1">
      <c r="A5" s="30"/>
      <c r="B5" s="31" t="s">
        <v>49</v>
      </c>
      <c r="C5" s="31"/>
      <c r="D5" s="31"/>
      <c r="E5" s="31"/>
      <c r="F5" s="31"/>
      <c r="G5" s="31"/>
      <c r="H5" s="32"/>
      <c r="I5" s="8"/>
      <c r="J5" s="8"/>
      <c r="K5" s="8"/>
    </row>
    <row r="6" spans="1:14" ht="12.75" customHeight="1" thickBot="1">
      <c r="A6" s="27" t="s">
        <v>126</v>
      </c>
      <c r="B6" s="28"/>
      <c r="C6" s="28"/>
      <c r="D6" s="28"/>
      <c r="E6" s="28"/>
      <c r="F6" s="28"/>
      <c r="G6" s="4" t="s">
        <v>32</v>
      </c>
      <c r="H6" s="28"/>
      <c r="I6" s="8"/>
      <c r="J6" s="8"/>
      <c r="K6" s="8"/>
    </row>
    <row r="7" spans="1:14" ht="12.75" customHeight="1" thickBot="1">
      <c r="A7" s="36" t="s">
        <v>2</v>
      </c>
      <c r="B7" s="36" t="s">
        <v>33</v>
      </c>
      <c r="C7" s="36" t="s">
        <v>34</v>
      </c>
      <c r="D7" s="36" t="s">
        <v>35</v>
      </c>
      <c r="E7" s="36" t="s">
        <v>122</v>
      </c>
      <c r="F7" s="36" t="s">
        <v>121</v>
      </c>
      <c r="G7" s="36" t="s">
        <v>120</v>
      </c>
      <c r="H7" s="36" t="s">
        <v>36</v>
      </c>
      <c r="I7" s="8"/>
      <c r="J7" s="8"/>
      <c r="K7" s="8"/>
    </row>
    <row r="8" spans="1:14" ht="12.75" customHeight="1" thickBot="1">
      <c r="A8" s="9" t="str">
        <f>P.Orçamentária!B12</f>
        <v>SERVIÇOS PRELIMINARES</v>
      </c>
      <c r="B8" s="10">
        <f>P.Orçamentária!K16</f>
        <v>2897.5812500000002</v>
      </c>
      <c r="C8" s="10"/>
      <c r="D8" s="10"/>
      <c r="E8" s="10"/>
      <c r="F8" s="10"/>
      <c r="G8" s="10">
        <v>0</v>
      </c>
      <c r="H8" s="11">
        <f>P.Orçamentária!K16</f>
        <v>2897.5812500000002</v>
      </c>
      <c r="I8" s="8"/>
      <c r="J8" s="8"/>
      <c r="K8" s="8"/>
    </row>
    <row r="9" spans="1:14" ht="12.75" customHeight="1" thickBot="1">
      <c r="A9" s="3"/>
      <c r="B9" s="12">
        <f>B8/H8</f>
        <v>1</v>
      </c>
      <c r="C9" s="13"/>
      <c r="D9" s="13"/>
      <c r="E9" s="13"/>
      <c r="F9" s="13"/>
      <c r="G9" s="13"/>
      <c r="H9" s="14">
        <f>H8/H20</f>
        <v>3.6219827311893396E-2</v>
      </c>
      <c r="I9" s="8"/>
      <c r="J9" s="8"/>
      <c r="K9" s="8"/>
    </row>
    <row r="10" spans="1:14" ht="12.75" customHeight="1" thickBot="1">
      <c r="A10" s="9" t="str">
        <f>P.Orçamentária!B18</f>
        <v>PAVIMENTAÇÃO</v>
      </c>
      <c r="B10" s="10"/>
      <c r="C10" s="10">
        <f>H10/2</f>
        <v>4359.8149999999996</v>
      </c>
      <c r="D10" s="10">
        <f>H10/2</f>
        <v>4359.8149999999996</v>
      </c>
      <c r="E10" s="10"/>
      <c r="F10" s="10"/>
      <c r="G10" s="10">
        <v>0</v>
      </c>
      <c r="H10" s="11">
        <f>P.Orçamentária!K24</f>
        <v>8719.6299999999992</v>
      </c>
      <c r="I10" s="8"/>
      <c r="J10" s="8"/>
      <c r="K10" s="8"/>
    </row>
    <row r="11" spans="1:14" ht="12.75" customHeight="1" thickBot="1">
      <c r="A11" s="3"/>
      <c r="B11" s="12"/>
      <c r="C11" s="12">
        <f>C10/H10</f>
        <v>0.5</v>
      </c>
      <c r="D11" s="12">
        <f>D10/H10</f>
        <v>0.5</v>
      </c>
      <c r="E11" s="13"/>
      <c r="F11" s="13"/>
      <c r="G11" s="13"/>
      <c r="H11" s="14">
        <f>H10/H20</f>
        <v>0.1089955606330642</v>
      </c>
      <c r="I11" s="29"/>
      <c r="J11" s="8"/>
      <c r="K11" s="8"/>
    </row>
    <row r="12" spans="1:14" ht="12.75" customHeight="1" thickBot="1">
      <c r="A12" s="9" t="str">
        <f>P.Orçamentária!B37</f>
        <v>INSTALAÇÕES ELÉTRICAS</v>
      </c>
      <c r="B12" s="10"/>
      <c r="C12" s="10"/>
      <c r="D12" s="10">
        <f>H12/3</f>
        <v>5293.916666666667</v>
      </c>
      <c r="E12" s="10">
        <f>D12</f>
        <v>5293.916666666667</v>
      </c>
      <c r="F12" s="10">
        <f>E12</f>
        <v>5293.916666666667</v>
      </c>
      <c r="G12" s="10">
        <v>0</v>
      </c>
      <c r="H12" s="11">
        <f>P.Orçamentária!K48</f>
        <v>15881.75</v>
      </c>
      <c r="I12" s="8"/>
      <c r="J12" s="8"/>
      <c r="K12" s="8"/>
    </row>
    <row r="13" spans="1:14" ht="12.75" customHeight="1" thickBot="1">
      <c r="A13" s="3"/>
      <c r="B13" s="12"/>
      <c r="C13" s="13"/>
      <c r="D13" s="12">
        <f>D12/H12</f>
        <v>0.33333333333333337</v>
      </c>
      <c r="E13" s="12">
        <f>E12/H12</f>
        <v>0.33333333333333337</v>
      </c>
      <c r="F13" s="12">
        <f>F12/H12</f>
        <v>0.33333333333333337</v>
      </c>
      <c r="G13" s="13"/>
      <c r="H13" s="14">
        <f>H12/H20</f>
        <v>0.19852221310814422</v>
      </c>
      <c r="I13" s="8"/>
      <c r="J13" s="8"/>
      <c r="K13" s="8"/>
    </row>
    <row r="14" spans="1:14" ht="12.75" customHeight="1" thickBot="1">
      <c r="A14" s="9" t="str">
        <f>P.Orçamentária!B50</f>
        <v>EQUIPAMENTOS</v>
      </c>
      <c r="B14" s="10"/>
      <c r="C14" s="10"/>
      <c r="D14" s="10"/>
      <c r="E14" s="10"/>
      <c r="F14" s="10">
        <f>H14/2</f>
        <v>11581.25</v>
      </c>
      <c r="G14" s="10">
        <f>F14</f>
        <v>11581.25</v>
      </c>
      <c r="H14" s="11">
        <f>P.Orçamentária!K60</f>
        <v>23162.5</v>
      </c>
      <c r="I14" s="8"/>
      <c r="J14" s="8"/>
      <c r="K14" s="8"/>
    </row>
    <row r="15" spans="1:14" ht="12.75" customHeight="1" thickBot="1">
      <c r="A15" s="3"/>
      <c r="B15" s="12"/>
      <c r="C15" s="15"/>
      <c r="D15" s="15"/>
      <c r="E15" s="15"/>
      <c r="F15" s="15">
        <f>F14/H14</f>
        <v>0.5</v>
      </c>
      <c r="G15" s="12">
        <f>G14/H14</f>
        <v>0.5</v>
      </c>
      <c r="H15" s="14">
        <f>H14/H20</f>
        <v>0.28953174310875002</v>
      </c>
      <c r="I15" s="8"/>
      <c r="J15" s="8"/>
      <c r="K15" s="8"/>
    </row>
    <row r="16" spans="1:14" ht="12.75" customHeight="1" thickBot="1">
      <c r="A16" s="9" t="str">
        <f>P.Orçamentária!B68</f>
        <v>QUADRA ÁREA DE VIVÊNCIA</v>
      </c>
      <c r="B16" s="10"/>
      <c r="C16" s="10"/>
      <c r="D16" s="10"/>
      <c r="E16" s="10">
        <f>H16/3</f>
        <v>9699.8008333333328</v>
      </c>
      <c r="F16" s="10">
        <f>E16</f>
        <v>9699.8008333333328</v>
      </c>
      <c r="G16" s="10">
        <f>F16</f>
        <v>9699.8008333333328</v>
      </c>
      <c r="H16" s="11">
        <f>P.Orçamentária!K72</f>
        <v>29099.402499999997</v>
      </c>
      <c r="I16" s="8"/>
      <c r="J16" s="8"/>
      <c r="K16" s="8"/>
    </row>
    <row r="17" spans="1:11" ht="12.75" customHeight="1" thickBot="1">
      <c r="A17" s="3"/>
      <c r="B17" s="12"/>
      <c r="C17" s="15"/>
      <c r="D17" s="15"/>
      <c r="E17" s="15">
        <f>E16/H16</f>
        <v>0.33333333333333337</v>
      </c>
      <c r="F17" s="15">
        <f>F16/H16</f>
        <v>0.33333333333333337</v>
      </c>
      <c r="G17" s="15">
        <f>G16/H16</f>
        <v>0.33333333333333337</v>
      </c>
      <c r="H17" s="14">
        <f>H16/H20</f>
        <v>0.36374315075005365</v>
      </c>
      <c r="I17" s="8"/>
      <c r="J17" s="8"/>
      <c r="K17" s="8"/>
    </row>
    <row r="18" spans="1:11" ht="15" customHeight="1" thickBot="1">
      <c r="A18" s="9" t="str">
        <f>P.Orçamentária!B74</f>
        <v>SERVIÇOS FINAIS</v>
      </c>
      <c r="B18" s="10"/>
      <c r="C18" s="10"/>
      <c r="D18" s="10"/>
      <c r="E18" s="10"/>
      <c r="F18" s="10"/>
      <c r="G18" s="10">
        <f>H18</f>
        <v>239</v>
      </c>
      <c r="H18" s="11">
        <f>P.Orçamentária!K77</f>
        <v>239</v>
      </c>
      <c r="I18" s="8"/>
      <c r="J18" s="8"/>
      <c r="K18" s="8"/>
    </row>
    <row r="19" spans="1:11" ht="15" customHeight="1" thickBot="1">
      <c r="A19" s="3"/>
      <c r="B19" s="13"/>
      <c r="C19" s="12"/>
      <c r="D19" s="12"/>
      <c r="E19" s="12"/>
      <c r="F19" s="12"/>
      <c r="G19" s="15">
        <f>G18/H18</f>
        <v>1</v>
      </c>
      <c r="H19" s="14">
        <f>H18/H20</f>
        <v>2.9875050880946038E-3</v>
      </c>
      <c r="I19" s="8"/>
      <c r="J19" s="8"/>
      <c r="K19" s="8"/>
    </row>
    <row r="20" spans="1:11" ht="15" customHeight="1" thickBot="1">
      <c r="A20" s="16" t="s">
        <v>37</v>
      </c>
      <c r="B20" s="17"/>
      <c r="C20" s="18"/>
      <c r="D20" s="18"/>
      <c r="E20" s="18"/>
      <c r="F20" s="18"/>
      <c r="G20" s="18"/>
      <c r="H20" s="19">
        <f>P.Orçamentária!K80</f>
        <v>79999.86374999999</v>
      </c>
      <c r="I20" s="8"/>
      <c r="J20" s="8"/>
      <c r="K20" s="8"/>
    </row>
    <row r="21" spans="1:11" ht="15" customHeight="1" thickBot="1">
      <c r="B21" s="13"/>
      <c r="C21" s="13"/>
      <c r="D21" s="13"/>
      <c r="E21" s="13"/>
      <c r="F21" s="13"/>
      <c r="G21" s="13"/>
      <c r="H21" s="20">
        <f>H19+H17+H15+H13+H11+H9</f>
        <v>1.0000000000000002</v>
      </c>
      <c r="I21" s="8"/>
      <c r="J21" s="8"/>
      <c r="K21" s="8"/>
    </row>
    <row r="22" spans="1:11" ht="12.75" customHeight="1" thickBot="1">
      <c r="A22" s="37" t="s">
        <v>38</v>
      </c>
      <c r="B22" s="21">
        <f>B23/H20</f>
        <v>3.6219827311893396E-2</v>
      </c>
      <c r="C22" s="21">
        <f>C23/H20</f>
        <v>5.4497780316532102E-2</v>
      </c>
      <c r="D22" s="21">
        <f>D23/H20</f>
        <v>0.12067185135258018</v>
      </c>
      <c r="E22" s="21">
        <f>E23/H20</f>
        <v>0.18742178795273262</v>
      </c>
      <c r="F22" s="21">
        <f>F23/H20</f>
        <v>0.33218765950710766</v>
      </c>
      <c r="G22" s="21">
        <f>G23/H20</f>
        <v>0.26900109355915419</v>
      </c>
      <c r="H22" s="33"/>
      <c r="I22" s="8"/>
      <c r="J22" s="8"/>
      <c r="K22" s="8"/>
    </row>
    <row r="23" spans="1:11" ht="15" customHeight="1" thickBot="1">
      <c r="A23" s="37" t="s">
        <v>39</v>
      </c>
      <c r="B23" s="22">
        <f>B16+B14+B12+B10+B8</f>
        <v>2897.5812500000002</v>
      </c>
      <c r="C23" s="22">
        <f>C10</f>
        <v>4359.8149999999996</v>
      </c>
      <c r="D23" s="22">
        <f>D10+D12</f>
        <v>9653.7316666666666</v>
      </c>
      <c r="E23" s="22">
        <f>E16+E12</f>
        <v>14993.717499999999</v>
      </c>
      <c r="F23" s="22">
        <f>F16+F14+F12</f>
        <v>26574.967500000002</v>
      </c>
      <c r="G23" s="22">
        <f>G18+G16+G14</f>
        <v>21520.050833333335</v>
      </c>
      <c r="H23" s="34"/>
      <c r="I23" s="8"/>
      <c r="J23" s="8"/>
      <c r="K23" s="8"/>
    </row>
    <row r="24" spans="1:11" ht="12.75" customHeight="1" thickBot="1">
      <c r="A24" s="37" t="s">
        <v>40</v>
      </c>
      <c r="B24" s="23">
        <f>B23/H20</f>
        <v>3.6219827311893396E-2</v>
      </c>
      <c r="C24" s="23">
        <f>B24+C22</f>
        <v>9.0717607628425498E-2</v>
      </c>
      <c r="D24" s="23">
        <f>D22+C24</f>
        <v>0.2113894589810057</v>
      </c>
      <c r="E24" s="23">
        <f>E22+D24</f>
        <v>0.39881124693373832</v>
      </c>
      <c r="F24" s="23">
        <f>F22+E24</f>
        <v>0.73099890644084597</v>
      </c>
      <c r="G24" s="24">
        <f>G22+F24</f>
        <v>1.0000000000000002</v>
      </c>
      <c r="H24" s="35"/>
      <c r="I24" s="8"/>
      <c r="J24" s="8"/>
      <c r="K24" s="8"/>
    </row>
    <row r="25" spans="1:11" ht="12.75" customHeight="1" thickBot="1">
      <c r="A25" s="37" t="s">
        <v>41</v>
      </c>
      <c r="B25" s="38">
        <f t="shared" ref="B25" si="0">B23</f>
        <v>2897.5812500000002</v>
      </c>
      <c r="C25" s="38">
        <f>C10</f>
        <v>4359.8149999999996</v>
      </c>
      <c r="D25" s="38">
        <f>D12+D10</f>
        <v>9653.7316666666666</v>
      </c>
      <c r="E25" s="38">
        <f>E16+E12</f>
        <v>14993.717499999999</v>
      </c>
      <c r="F25" s="38">
        <f>F16+F14+F12</f>
        <v>26574.967500000002</v>
      </c>
      <c r="G25" s="38">
        <f>G18+G16+G14</f>
        <v>21520.050833333335</v>
      </c>
      <c r="H25" s="39">
        <f>H20</f>
        <v>79999.86374999999</v>
      </c>
      <c r="I25" s="8"/>
      <c r="J25" s="8"/>
      <c r="K25" s="8"/>
    </row>
    <row r="26" spans="1:11" ht="12.75" customHeight="1">
      <c r="G26" s="1"/>
    </row>
    <row r="27" spans="1:11" ht="12.75" customHeight="1">
      <c r="A27" s="5"/>
      <c r="B27" s="2"/>
      <c r="C27" s="26"/>
      <c r="D27" s="26"/>
      <c r="E27" s="26"/>
      <c r="F27" s="26"/>
      <c r="G27" s="2"/>
      <c r="H27" s="25"/>
    </row>
    <row r="28" spans="1:11" ht="15" customHeight="1">
      <c r="A28" s="165" t="s">
        <v>123</v>
      </c>
      <c r="B28" s="166"/>
      <c r="C28" s="166"/>
      <c r="D28" s="166"/>
      <c r="E28" s="166"/>
      <c r="F28" s="166"/>
      <c r="G28" s="166"/>
      <c r="H28" s="166"/>
    </row>
    <row r="29" spans="1:11" ht="12.75" customHeight="1">
      <c r="A29" s="5"/>
      <c r="B29" s="2"/>
      <c r="C29" s="26"/>
      <c r="D29" s="26"/>
      <c r="E29" s="26"/>
      <c r="F29" s="26"/>
      <c r="G29" s="2"/>
      <c r="H29" s="25"/>
    </row>
    <row r="30" spans="1:11" ht="12.75" customHeight="1">
      <c r="A30" s="167" t="s">
        <v>45</v>
      </c>
      <c r="B30" s="164"/>
      <c r="C30" s="164"/>
      <c r="D30" s="164"/>
      <c r="E30" s="164"/>
      <c r="F30" s="164"/>
      <c r="G30" s="164"/>
      <c r="H30" s="164"/>
    </row>
    <row r="31" spans="1:11" ht="12.75" customHeight="1">
      <c r="A31" s="168" t="s">
        <v>42</v>
      </c>
      <c r="B31" s="164"/>
      <c r="C31" s="164"/>
      <c r="D31" s="164"/>
      <c r="E31" s="164"/>
      <c r="F31" s="164"/>
      <c r="G31" s="164"/>
      <c r="H31" s="164"/>
    </row>
    <row r="32" spans="1:11" ht="12.75" customHeight="1">
      <c r="A32" s="167" t="s">
        <v>43</v>
      </c>
      <c r="B32" s="164"/>
      <c r="C32" s="164"/>
      <c r="D32" s="164"/>
      <c r="E32" s="164"/>
      <c r="F32" s="164"/>
      <c r="G32" s="164"/>
      <c r="H32" s="164"/>
    </row>
    <row r="33" spans="1:8" ht="12.75" customHeight="1">
      <c r="A33" s="169" t="s">
        <v>44</v>
      </c>
      <c r="B33" s="164"/>
      <c r="C33" s="164"/>
      <c r="D33" s="164"/>
      <c r="E33" s="164"/>
      <c r="F33" s="164"/>
      <c r="G33" s="164"/>
      <c r="H33" s="164"/>
    </row>
    <row r="34" spans="1:8" ht="12.75" customHeight="1">
      <c r="C34"/>
      <c r="D34"/>
      <c r="E34"/>
      <c r="F34"/>
    </row>
    <row r="35" spans="1:8" ht="12.75" customHeight="1">
      <c r="A35" s="8"/>
      <c r="B35" s="8"/>
      <c r="C35" s="8"/>
      <c r="D35" s="8"/>
      <c r="E35" s="8"/>
      <c r="F35" s="8"/>
      <c r="G35" s="8"/>
    </row>
    <row r="36" spans="1:8" ht="12.75" customHeight="1">
      <c r="A36" s="8"/>
      <c r="B36" s="8"/>
      <c r="C36" s="8"/>
      <c r="D36" s="8"/>
      <c r="E36" s="8"/>
      <c r="F36" s="8"/>
      <c r="G36" s="8"/>
    </row>
    <row r="37" spans="1:8" ht="12.75" customHeight="1">
      <c r="A37" s="8"/>
      <c r="B37" s="8"/>
      <c r="C37" s="8"/>
      <c r="D37" s="8"/>
      <c r="E37" s="8"/>
      <c r="F37" s="8"/>
      <c r="G37" s="8"/>
    </row>
    <row r="38" spans="1:8" ht="12.75" customHeight="1">
      <c r="A38" s="8"/>
      <c r="B38" s="8"/>
      <c r="C38" s="8"/>
      <c r="D38" s="8"/>
      <c r="E38" s="8"/>
      <c r="F38" s="8"/>
      <c r="G38" s="8"/>
    </row>
    <row r="39" spans="1:8" ht="12.75" customHeight="1">
      <c r="A39" s="8"/>
      <c r="B39" s="8"/>
      <c r="C39" s="8"/>
      <c r="D39" s="8"/>
      <c r="E39" s="8"/>
      <c r="F39" s="8"/>
      <c r="G39" s="8"/>
    </row>
    <row r="40" spans="1:8" ht="12.75" customHeight="1">
      <c r="A40" s="8"/>
      <c r="B40" s="8"/>
      <c r="C40" s="8"/>
      <c r="D40" s="8"/>
      <c r="E40" s="8"/>
      <c r="F40" s="8"/>
      <c r="G40" s="8"/>
    </row>
    <row r="41" spans="1:8" ht="12.75" customHeight="1">
      <c r="A41" s="8"/>
      <c r="B41" s="8"/>
      <c r="C41" s="8"/>
      <c r="D41" s="8"/>
      <c r="E41" s="8"/>
      <c r="F41" s="8"/>
      <c r="G41" s="8"/>
    </row>
    <row r="42" spans="1:8" ht="12.75" customHeight="1">
      <c r="A42" s="8"/>
      <c r="B42" s="8"/>
      <c r="C42" s="8"/>
      <c r="D42" s="8"/>
      <c r="E42" s="8"/>
      <c r="F42" s="8"/>
      <c r="G42" s="8"/>
    </row>
    <row r="43" spans="1:8" ht="12.75" customHeight="1">
      <c r="A43" s="8"/>
      <c r="B43" s="8"/>
      <c r="C43" s="8"/>
      <c r="D43" s="8"/>
      <c r="E43" s="8"/>
      <c r="F43" s="8"/>
      <c r="G43" s="8"/>
    </row>
    <row r="44" spans="1:8" ht="12.75" customHeight="1">
      <c r="A44" s="8"/>
      <c r="B44" s="8"/>
      <c r="C44" s="8"/>
      <c r="D44" s="8"/>
      <c r="E44" s="8"/>
      <c r="F44" s="8"/>
      <c r="G44" s="8"/>
    </row>
    <row r="45" spans="1:8" ht="12.75" customHeight="1">
      <c r="A45" s="8"/>
      <c r="B45" s="8"/>
      <c r="C45" s="8"/>
      <c r="D45" s="8"/>
      <c r="E45" s="8"/>
      <c r="F45" s="8"/>
      <c r="G45" s="8"/>
    </row>
    <row r="46" spans="1:8" ht="12.75" customHeight="1">
      <c r="A46" s="8"/>
      <c r="B46" s="8"/>
      <c r="C46" s="8"/>
      <c r="D46" s="8"/>
      <c r="E46" s="8"/>
      <c r="F46" s="8"/>
      <c r="G46" s="8"/>
    </row>
    <row r="47" spans="1:8">
      <c r="C47"/>
      <c r="D47"/>
      <c r="E47"/>
      <c r="F47"/>
    </row>
    <row r="48" spans="1:8">
      <c r="C48"/>
      <c r="D48"/>
      <c r="E48"/>
      <c r="F48"/>
    </row>
    <row r="49" spans="3:6">
      <c r="C49"/>
      <c r="D49"/>
      <c r="E49"/>
      <c r="F49"/>
    </row>
    <row r="50" spans="3:6">
      <c r="C50"/>
      <c r="D50"/>
      <c r="E50"/>
      <c r="F50"/>
    </row>
  </sheetData>
  <mergeCells count="8">
    <mergeCell ref="A30:H30"/>
    <mergeCell ref="A31:H31"/>
    <mergeCell ref="A32:H32"/>
    <mergeCell ref="A33:H33"/>
    <mergeCell ref="A1:N1"/>
    <mergeCell ref="A2:N2"/>
    <mergeCell ref="A3:N3"/>
    <mergeCell ref="A28:H28"/>
  </mergeCells>
  <phoneticPr fontId="4" type="noConversion"/>
  <pageMargins left="0.51181102362204722" right="0.59055118110236227" top="1.17" bottom="0.98425196850393704" header="0.36" footer="0.51181102362204722"/>
  <pageSetup paperSize="9" scale="95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4" type="noConversion"/>
  <pageMargins left="0.78740157499999996" right="0.78740157499999996" top="0.984251969" bottom="0.984251969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P.Orçamentária</vt:lpstr>
      <vt:lpstr>Cronograma</vt:lpstr>
      <vt:lpstr>Plan3</vt:lpstr>
    </vt:vector>
  </TitlesOfParts>
  <Company>xx-xx-xx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MicroP</cp:lastModifiedBy>
  <cp:lastPrinted>2013-07-11T18:14:59Z</cp:lastPrinted>
  <dcterms:created xsi:type="dcterms:W3CDTF">2005-07-24T18:51:52Z</dcterms:created>
  <dcterms:modified xsi:type="dcterms:W3CDTF">2013-07-11T18:15:27Z</dcterms:modified>
</cp:coreProperties>
</file>